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5970" windowWidth="15420" windowHeight="5715" activeTab="0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данные'!$15:$15</definedName>
    <definedName name="_xlnm.Print_Area" localSheetId="0">'Мои данные'!$A$1:$N$33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10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35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3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5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5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5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32" authorId="0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24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N24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5" authorId="0">
      <text>
        <r>
          <rPr>
            <sz val="8"/>
            <rFont val="Tahoma"/>
            <family val="2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5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N15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5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5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5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37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5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&lt;Номер раздела&gt;</t>
        </r>
      </text>
    </comment>
    <comment ref="M15" authorId="0">
      <text>
        <r>
          <rPr>
            <sz val="8"/>
            <rFont val="Tahoma"/>
            <family val="2"/>
          </rPr>
          <t xml:space="preserve"> &lt;Ед. измерения по расценке&gt;</t>
        </r>
      </text>
    </comment>
  </commentList>
</comments>
</file>

<file path=xl/sharedStrings.xml><?xml version="1.0" encoding="utf-8"?>
<sst xmlns="http://schemas.openxmlformats.org/spreadsheetml/2006/main" count="51" uniqueCount="45">
  <si>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</si>
  <si>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</si>
  <si>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</si>
  <si>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</si>
  <si>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</si>
  <si>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Раздел 1. Водоснабжение</t>
  </si>
  <si>
    <t>0,6*0,5</t>
  </si>
  <si>
    <t>цены 2001</t>
  </si>
  <si>
    <t>объект</t>
  </si>
  <si>
    <t xml:space="preserve">  Итого по разделу 1 Водоснабжение</t>
  </si>
  <si>
    <t>Раздел 2. Инженерно-геодезические изыскания</t>
  </si>
  <si>
    <t>275/1000</t>
  </si>
  <si>
    <t>км</t>
  </si>
  <si>
    <t xml:space="preserve">  Итого по разделу 2 Инженерно-геодезические изыскания</t>
  </si>
  <si>
    <t>Итоги по смете:</t>
  </si>
  <si>
    <t xml:space="preserve">  НДС 18%</t>
  </si>
  <si>
    <t xml:space="preserve">  ВСЕГО по смете</t>
  </si>
  <si>
    <t>п.2.1Рабочая документация К=0.6;
привязка к типовому проекту К=0.5 ;</t>
  </si>
  <si>
    <t>0,6</t>
  </si>
  <si>
    <t>п.2.1Рабочая документация К=0.6;</t>
  </si>
  <si>
    <t>0,85</t>
  </si>
  <si>
    <t>ОУ п.14При выполнении полевых работ без выплаты полевого довольствия К=0.85;</t>
  </si>
  <si>
    <t>(47800*1+180*75)*0,6*0,5</t>
  </si>
  <si>
    <t>Водопровод, прокладываемый методом горизонтального направленного бурения, протяженность от 100 до 1000 м
(м)</t>
  </si>
  <si>
    <t>(12000*1+136*200)*0,6</t>
  </si>
  <si>
    <t>Городской водопровод, сооружаемый открытым способом диаметром до 315 мм, протяженность от 100 до 1000 м
(м)</t>
  </si>
  <si>
    <t>Инженерно-геодезические изыскания трасс магистральных трубопроводов: 2 категории сложности - камеральные работы
(км)</t>
  </si>
  <si>
    <t>Инженерно-геодезические изыскания трасс магистральных трубопроводов: 2 категории сложности - полевые работы
(км)</t>
  </si>
  <si>
    <r>
      <t xml:space="preserve">СБЦ  табл.7 п.9
</t>
    </r>
    <r>
      <rPr>
        <i/>
        <sz val="9"/>
        <rFont val="Arial"/>
        <family val="2"/>
      </rPr>
      <t xml:space="preserve"> Городские инж. сооружения и коммуникации (2008г.)
п.2.1Рабочая документация К=0.6;
привязка к типовому проекту К=0.5 </t>
    </r>
  </si>
  <si>
    <r>
      <t xml:space="preserve">СБЦ  табл.6 п.1
</t>
    </r>
    <r>
      <rPr>
        <i/>
        <sz val="9"/>
        <rFont val="Arial"/>
        <family val="2"/>
      </rPr>
      <t xml:space="preserve"> Городские инж. сооружения и коммуникации (2008г.)
п.2.1Рабочая документация К=0.6</t>
    </r>
  </si>
  <si>
    <r>
      <t xml:space="preserve">УБЦ  табл.13 п.1-2-2
</t>
    </r>
    <r>
      <rPr>
        <i/>
        <sz val="9"/>
        <rFont val="Arial"/>
        <family val="2"/>
      </rPr>
      <t>"Инж.-геодез. изыск.(2004 г.)"</t>
    </r>
  </si>
  <si>
    <r>
      <t xml:space="preserve">УБЦ  табл.13 п.1-2-1
</t>
    </r>
    <r>
      <rPr>
        <i/>
        <sz val="9"/>
        <rFont val="Arial"/>
        <family val="2"/>
      </rPr>
      <t>"Инж.-геодез. изыск.(2004 г.)"
ОУ п.14При выполнении полевых работ без выплаты полевого довольствия К=0.85</t>
    </r>
  </si>
  <si>
    <t xml:space="preserve">  Итого Перевод в текущие цены на 1 марта  2015г. (Инф.сб.УЦИС КО выпуск № 1 (134)) 3,73</t>
  </si>
  <si>
    <t xml:space="preserve">  Итого Перевод в текущие цены на 1 марта  2015г. (Инф.сб.УЦИС КО выпуск № 1 (134)) 3,76</t>
  </si>
  <si>
    <t>Итого затраты по разделам (1-2)</t>
  </si>
  <si>
    <t>Составил: ___________________________Е.А. Миронова</t>
  </si>
  <si>
    <t>(должность, подпись, расшифровка)</t>
  </si>
  <si>
    <t>УТВЕРЖДАЮ:</t>
  </si>
  <si>
    <t>___________А.В. Грошев</t>
  </si>
  <si>
    <t>Приложение № 1 к закупочной документации</t>
  </si>
  <si>
    <t>И.о. генерального директора</t>
  </si>
  <si>
    <t>ГП "Калугаоблводоканал"</t>
  </si>
  <si>
    <t>СМЕТА</t>
  </si>
  <si>
    <t>на проектные-изыскательские  работы</t>
  </si>
  <si>
    <t>Выполнение проектно-изыскательских работ для проектирования сетей водоснабжения по объекту: «Строящаяся отдельно стоящая котельная для теплоснабжения потребителей существующей котельной ФГПУ «НТЦ «Базис» ФСБ России, расположенная по адресу: Калужская область, г. Калуга, ул. Грабцевское шоссе, р-н д. 35»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</si>
</sst>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48" fillId="32" borderId="0" applyNumberFormat="0" applyBorder="0" applyAlignment="0" applyProtection="0"/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99" applyFont="1">
      <alignment horizontal="left" vertical="top"/>
      <protection/>
    </xf>
    <xf numFmtId="0" fontId="0" fillId="0" borderId="0" xfId="0" applyFont="1" applyAlignment="1">
      <alignment wrapText="1"/>
    </xf>
    <xf numFmtId="0" fontId="7" fillId="0" borderId="0" xfId="96" applyFont="1" applyBorder="1" applyAlignment="1">
      <alignment horizontal="left" vertical="top" wrapText="1"/>
      <protection/>
    </xf>
    <xf numFmtId="0" fontId="7" fillId="0" borderId="11" xfId="7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64" fontId="7" fillId="0" borderId="1" xfId="55" applyNumberFormat="1" applyFont="1" applyBorder="1" applyAlignment="1">
      <alignment horizontal="right" vertical="top" wrapText="1"/>
      <protection/>
    </xf>
    <xf numFmtId="164" fontId="8" fillId="0" borderId="1" xfId="55" applyNumberFormat="1" applyFont="1" applyBorder="1" applyAlignment="1">
      <alignment horizontal="right" vertical="top" wrapText="1"/>
      <protection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/>
    </xf>
    <xf numFmtId="0" fontId="7" fillId="0" borderId="1" xfId="55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7" fillId="0" borderId="0" xfId="96" applyFont="1" applyBorder="1" applyAlignment="1">
      <alignment horizontal="right" wrapText="1"/>
      <protection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1" fillId="0" borderId="12" xfId="0" applyNumberFormat="1" applyFont="1" applyBorder="1" applyAlignment="1">
      <alignment horizontal="left" vertical="top" wrapText="1" indent="5"/>
    </xf>
    <xf numFmtId="0" fontId="12" fillId="0" borderId="13" xfId="0" applyFont="1" applyBorder="1" applyAlignment="1">
      <alignment horizontal="left" vertical="top" wrapText="1" indent="5"/>
    </xf>
    <xf numFmtId="0" fontId="12" fillId="0" borderId="14" xfId="0" applyFont="1" applyBorder="1" applyAlignment="1">
      <alignment horizontal="left" vertical="top" wrapText="1" indent="5"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0" borderId="1" xfId="55" applyNumberFormat="1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9" fillId="0" borderId="0" xfId="96" applyFont="1" applyBorder="1" applyAlignment="1">
      <alignment horizontal="left" vertical="top" wrapText="1"/>
      <protection/>
    </xf>
    <xf numFmtId="0" fontId="6" fillId="0" borderId="0" xfId="96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96" applyNumberFormat="1" applyFont="1" applyBorder="1" applyAlignment="1">
      <alignment horizontal="center" vertical="top" wrapText="1"/>
      <protection/>
    </xf>
    <xf numFmtId="0" fontId="8" fillId="0" borderId="0" xfId="96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едРесурсов" xfId="44"/>
    <cellStyle name="ВедРесурсовАкт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Итоги" xfId="55"/>
    <cellStyle name="ИтогоАктБазЦ" xfId="56"/>
    <cellStyle name="ИтогоАктБИМ" xfId="57"/>
    <cellStyle name="ИтогоАктБИМ 2" xfId="58"/>
    <cellStyle name="ИтогоАктБИМ 3" xfId="59"/>
    <cellStyle name="ИтогоАктРесМет" xfId="60"/>
    <cellStyle name="ИтогоАктРесМет 2" xfId="61"/>
    <cellStyle name="ИтогоАктРесМет 3" xfId="62"/>
    <cellStyle name="ИтогоБазЦ" xfId="63"/>
    <cellStyle name="ИтогоБИМ" xfId="64"/>
    <cellStyle name="ИтогоБИМ 2" xfId="65"/>
    <cellStyle name="ИтогоБИМ 3" xfId="66"/>
    <cellStyle name="ИтогоРесМет" xfId="67"/>
    <cellStyle name="ИтогоРесМет 2" xfId="68"/>
    <cellStyle name="ИтогоРесМет 3" xfId="69"/>
    <cellStyle name="Контрольная ячейка" xfId="70"/>
    <cellStyle name="ЛокСмета" xfId="71"/>
    <cellStyle name="ЛокСмМТСН" xfId="72"/>
    <cellStyle name="ЛокСмМТСН 2" xfId="73"/>
    <cellStyle name="ЛокСмМТСН 3" xfId="74"/>
    <cellStyle name="М29" xfId="75"/>
    <cellStyle name="М29 2" xfId="76"/>
    <cellStyle name="М29 3" xfId="77"/>
    <cellStyle name="Название" xfId="78"/>
    <cellStyle name="Нейтральный" xfId="79"/>
    <cellStyle name="ОбСмета" xfId="80"/>
    <cellStyle name="ОбСмета 2" xfId="81"/>
    <cellStyle name="ОбСмета 3" xfId="82"/>
    <cellStyle name="Параметр" xfId="83"/>
    <cellStyle name="ПеременныеСметы" xfId="84"/>
    <cellStyle name="Плохой" xfId="85"/>
    <cellStyle name="Пояснение" xfId="86"/>
    <cellStyle name="Примечание" xfId="87"/>
    <cellStyle name="Percent" xfId="88"/>
    <cellStyle name="РесСмета" xfId="89"/>
    <cellStyle name="СводкаСтоимРаб" xfId="90"/>
    <cellStyle name="СводРасч" xfId="91"/>
    <cellStyle name="СводРасч 2" xfId="92"/>
    <cellStyle name="СводРасч 3" xfId="93"/>
    <cellStyle name="Связанная ячейка" xfId="94"/>
    <cellStyle name="Текст предупреждения" xfId="95"/>
    <cellStyle name="Титул" xfId="96"/>
    <cellStyle name="Comma" xfId="97"/>
    <cellStyle name="Comma [0]" xfId="98"/>
    <cellStyle name="Хвост" xfId="99"/>
    <cellStyle name="Хороший" xfId="100"/>
    <cellStyle name="Экспертиза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13</xdr:row>
      <xdr:rowOff>847725</xdr:rowOff>
    </xdr:from>
    <xdr:to>
      <xdr:col>1</xdr:col>
      <xdr:colOff>2171700</xdr:colOff>
      <xdr:row>13</xdr:row>
      <xdr:rowOff>1095375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781425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37"/>
  <sheetViews>
    <sheetView showGridLines="0" tabSelected="1" view="pageBreakPreview" zoomScaleNormal="120" zoomScaleSheetLayoutView="100" zoomScalePageLayoutView="0" workbookViewId="0" topLeftCell="A1">
      <selection activeCell="C14" sqref="C14"/>
    </sheetView>
  </sheetViews>
  <sheetFormatPr defaultColWidth="9.00390625" defaultRowHeight="12.75" outlineLevelRow="1"/>
  <cols>
    <col min="1" max="1" width="5.75390625" style="1" customWidth="1"/>
    <col min="2" max="3" width="29.375" style="1" customWidth="1"/>
    <col min="4" max="4" width="16.875" style="1" customWidth="1"/>
    <col min="5" max="10" width="22.125" style="1" hidden="1" customWidth="1"/>
    <col min="11" max="11" width="73.75390625" style="1" hidden="1" customWidth="1"/>
    <col min="12" max="13" width="15.00390625" style="1" hidden="1" customWidth="1"/>
    <col min="14" max="14" width="11.125" style="1" customWidth="1"/>
    <col min="15" max="24" width="9.125" style="1" customWidth="1"/>
    <col min="25" max="25" width="56.00390625" style="8" customWidth="1"/>
    <col min="26" max="16384" width="9.125" style="1" customWidth="1"/>
  </cols>
  <sheetData>
    <row r="1" spans="1:14" ht="12.7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25" customHeight="1">
      <c r="A4" s="36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9.25" customHeight="1">
      <c r="A5" s="37" t="s">
        <v>38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>
      <c r="A6" s="31"/>
      <c r="B6" s="31"/>
      <c r="C6" s="31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4" ht="12.75">
      <c r="A7" s="9"/>
      <c r="B7" s="9"/>
      <c r="C7" s="9"/>
      <c r="D7" s="9"/>
    </row>
    <row r="8" spans="1:4" ht="12.75">
      <c r="A8" s="9"/>
      <c r="B8" s="9"/>
      <c r="C8" s="9"/>
      <c r="D8" s="9"/>
    </row>
    <row r="9" spans="1:4" ht="12.75">
      <c r="A9" s="9"/>
      <c r="B9" s="9"/>
      <c r="C9" s="9"/>
      <c r="D9" s="9"/>
    </row>
    <row r="10" spans="1:14" ht="15.75">
      <c r="A10" s="46" t="s">
        <v>42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2.75">
      <c r="A11" s="47" t="s">
        <v>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25" ht="57.75" customHeight="1">
      <c r="A13" s="48" t="s">
        <v>44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Y13" s="28"/>
    </row>
    <row r="14" spans="1:14" s="4" customFormat="1" ht="100.5" customHeight="1">
      <c r="A14" s="3" t="s">
        <v>0</v>
      </c>
      <c r="B14" s="3" t="s">
        <v>1</v>
      </c>
      <c r="C14" s="3" t="s">
        <v>2</v>
      </c>
      <c r="D14" s="3" t="s">
        <v>3</v>
      </c>
      <c r="E14" s="3"/>
      <c r="F14" s="3"/>
      <c r="G14" s="3"/>
      <c r="H14" s="3"/>
      <c r="I14" s="3"/>
      <c r="J14" s="3"/>
      <c r="K14" s="3"/>
      <c r="L14" s="3"/>
      <c r="M14" s="3"/>
      <c r="N14" s="3" t="s">
        <v>4</v>
      </c>
    </row>
    <row r="15" spans="1:14" ht="12.75">
      <c r="A15" s="10">
        <v>1</v>
      </c>
      <c r="B15" s="10">
        <v>2</v>
      </c>
      <c r="C15" s="10">
        <v>3</v>
      </c>
      <c r="D15" s="10">
        <v>4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5</v>
      </c>
    </row>
    <row r="16" spans="1:25" s="5" customFormat="1" ht="15" customHeight="1">
      <c r="A16" s="38" t="s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Y16" s="26"/>
    </row>
    <row r="17" spans="1:25" s="6" customFormat="1" ht="89.25">
      <c r="A17" s="11">
        <v>1</v>
      </c>
      <c r="B17" s="12" t="s">
        <v>23</v>
      </c>
      <c r="C17" s="24" t="s">
        <v>28</v>
      </c>
      <c r="D17" s="13" t="s">
        <v>22</v>
      </c>
      <c r="E17" s="14">
        <f>IF(1="","0",1)</f>
        <v>1</v>
      </c>
      <c r="F17" s="14" t="str">
        <f ca="1">IF(INDIRECT("J"&amp;ROW())="текущие цены",IF(INDIRECT("G"&amp;ROW())="","0","0"),IF(INDIRECT("G"&amp;ROW())="","14340","47800"))</f>
        <v>47800</v>
      </c>
      <c r="G17" s="14" t="s">
        <v>6</v>
      </c>
      <c r="H17" s="14"/>
      <c r="I17" s="14"/>
      <c r="J17" s="14" t="s">
        <v>7</v>
      </c>
      <c r="K17" s="14" t="s">
        <v>17</v>
      </c>
      <c r="L17" s="14">
        <v>1</v>
      </c>
      <c r="M17" s="14" t="s">
        <v>8</v>
      </c>
      <c r="N17" s="15">
        <v>18.39</v>
      </c>
      <c r="O17" s="5"/>
      <c r="P17" s="5"/>
      <c r="Q17" s="5"/>
      <c r="R17" s="5"/>
      <c r="S17" s="5"/>
      <c r="Y17" s="5"/>
    </row>
    <row r="18" spans="1:19" ht="63.75">
      <c r="A18" s="11">
        <v>2</v>
      </c>
      <c r="B18" s="12" t="s">
        <v>25</v>
      </c>
      <c r="C18" s="24" t="s">
        <v>29</v>
      </c>
      <c r="D18" s="13" t="s">
        <v>24</v>
      </c>
      <c r="E18" s="14">
        <f>IF(1="","0",1)</f>
        <v>1</v>
      </c>
      <c r="F18" s="14" t="str">
        <f ca="1">IF(INDIRECT("J"&amp;ROW())="текущие цены",IF(INDIRECT("G"&amp;ROW())="","0","0"),IF(INDIRECT("G"&amp;ROW())="","7200","12000"))</f>
        <v>12000</v>
      </c>
      <c r="G18" s="14" t="s">
        <v>18</v>
      </c>
      <c r="H18" s="14"/>
      <c r="I18" s="14"/>
      <c r="J18" s="14" t="s">
        <v>7</v>
      </c>
      <c r="K18" s="14" t="s">
        <v>19</v>
      </c>
      <c r="L18" s="14">
        <v>1</v>
      </c>
      <c r="M18" s="14" t="s">
        <v>8</v>
      </c>
      <c r="N18" s="15">
        <v>23.52</v>
      </c>
      <c r="O18" s="5"/>
      <c r="P18" s="5"/>
      <c r="Q18" s="5"/>
      <c r="R18" s="5"/>
      <c r="S18" s="5"/>
    </row>
    <row r="19" spans="1:25" ht="12.75" customHeight="1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1">
        <f>156324.3/1000</f>
        <v>156.3243</v>
      </c>
      <c r="O19" s="5"/>
      <c r="P19" s="5"/>
      <c r="Q19" s="5"/>
      <c r="R19" s="5"/>
      <c r="S19" s="5"/>
      <c r="Y19" s="28"/>
    </row>
    <row r="20" spans="1:25" ht="15" customHeight="1">
      <c r="A20" s="38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5"/>
      <c r="P20" s="5"/>
      <c r="Q20" s="5"/>
      <c r="R20" s="5"/>
      <c r="S20" s="5"/>
      <c r="Y20" s="29"/>
    </row>
    <row r="21" spans="1:19" ht="63.75">
      <c r="A21" s="11">
        <v>3</v>
      </c>
      <c r="B21" s="12" t="s">
        <v>26</v>
      </c>
      <c r="C21" s="24" t="s">
        <v>30</v>
      </c>
      <c r="D21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(275/1000) * 5327 </v>
      </c>
      <c r="E21" s="14">
        <f>IF(0.275="","0",0.275)</f>
        <v>0.275</v>
      </c>
      <c r="F21" s="14" t="str">
        <f ca="1">IF(INDIRECT("J"&amp;ROW())="текущие цены",IF(INDIRECT("G"&amp;ROW())="","0","0"),IF(INDIRECT("G"&amp;ROW())="","5327","5327"))</f>
        <v>5327</v>
      </c>
      <c r="G21" s="14"/>
      <c r="H21" s="14" t="s">
        <v>11</v>
      </c>
      <c r="I21" s="14"/>
      <c r="J21" s="14" t="s">
        <v>7</v>
      </c>
      <c r="K21" s="14"/>
      <c r="L21" s="14">
        <v>2</v>
      </c>
      <c r="M21" s="14" t="s">
        <v>12</v>
      </c>
      <c r="N21" s="15">
        <f ca="1">IF(INDIRECT("J"&amp;ROW())="текущие цены",0/1000,1464.93/1000)</f>
        <v>1.46493</v>
      </c>
      <c r="O21" s="5"/>
      <c r="P21" s="5"/>
      <c r="Q21" s="5"/>
      <c r="R21" s="5"/>
      <c r="S21" s="5"/>
    </row>
    <row r="22" spans="1:19" ht="63.75">
      <c r="A22" s="16">
        <v>4</v>
      </c>
      <c r="B22" s="17" t="s">
        <v>27</v>
      </c>
      <c r="C22" s="25" t="s">
        <v>31</v>
      </c>
      <c r="D22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(275/1000) * 12076 * 0,85</v>
      </c>
      <c r="E22" s="19">
        <f>IF(0.275="","0",0.275)</f>
        <v>0.275</v>
      </c>
      <c r="F22" s="19" t="str">
        <f ca="1">IF(INDIRECT("J"&amp;ROW())="текущие цены",IF(INDIRECT("G"&amp;ROW())="","0","0"),IF(INDIRECT("G"&amp;ROW())="","10264.6","12076"))</f>
        <v>12076</v>
      </c>
      <c r="G22" s="19" t="s">
        <v>20</v>
      </c>
      <c r="H22" s="19" t="s">
        <v>11</v>
      </c>
      <c r="I22" s="19"/>
      <c r="J22" s="19" t="s">
        <v>7</v>
      </c>
      <c r="K22" s="19" t="s">
        <v>21</v>
      </c>
      <c r="L22" s="19">
        <v>2</v>
      </c>
      <c r="M22" s="19" t="s">
        <v>12</v>
      </c>
      <c r="N22" s="20">
        <f ca="1">IF(INDIRECT("J"&amp;ROW())="текущие цены",0/1000,2822.77/1000)</f>
        <v>2.82277</v>
      </c>
      <c r="O22" s="5"/>
      <c r="P22" s="5"/>
      <c r="Q22" s="5"/>
      <c r="R22" s="5"/>
      <c r="S22" s="5"/>
    </row>
    <row r="23" spans="1:25" ht="12.75" customHeight="1">
      <c r="A23" s="41" t="s">
        <v>13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1">
        <f>16121.75/1000</f>
        <v>16.12175</v>
      </c>
      <c r="O23" s="5"/>
      <c r="P23" s="5"/>
      <c r="Q23" s="5"/>
      <c r="R23" s="5"/>
      <c r="S23" s="5"/>
      <c r="Y23" s="28"/>
    </row>
    <row r="24" spans="1:25" ht="12.75" customHeight="1">
      <c r="A24" s="32" t="s">
        <v>34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2">
        <f>46197.7/1000</f>
        <v>46.1977</v>
      </c>
      <c r="O24" s="5"/>
      <c r="P24" s="5"/>
      <c r="Q24" s="5"/>
      <c r="R24" s="5"/>
      <c r="S24" s="5"/>
      <c r="Y24" s="27"/>
    </row>
    <row r="25" spans="1:25" ht="12.75" customHeight="1" outlineLevel="1">
      <c r="A25" s="43" t="s">
        <v>14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23"/>
      <c r="O25" s="5"/>
      <c r="P25" s="5"/>
      <c r="Q25" s="5"/>
      <c r="R25" s="5"/>
      <c r="S25" s="5"/>
      <c r="Y25" s="28"/>
    </row>
    <row r="26" spans="1:25" ht="12.75" outlineLevel="1">
      <c r="A26" s="32" t="s">
        <v>32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2">
        <f>156324.3/1000</f>
        <v>156.3243</v>
      </c>
      <c r="O26" s="5"/>
      <c r="P26" s="5"/>
      <c r="Q26" s="5"/>
      <c r="R26" s="5"/>
      <c r="S26" s="5"/>
      <c r="Y26" s="27"/>
    </row>
    <row r="27" spans="1:25" ht="12.75" outlineLevel="1">
      <c r="A27" s="32" t="s">
        <v>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2">
        <f>16121.75/1000</f>
        <v>16.12175</v>
      </c>
      <c r="O27" s="5"/>
      <c r="P27" s="5"/>
      <c r="Q27" s="5"/>
      <c r="R27" s="5"/>
      <c r="S27" s="5"/>
      <c r="Y27" s="27"/>
    </row>
    <row r="28" spans="1:25" ht="12.75" customHeight="1" outlineLevel="1">
      <c r="A28" s="32" t="s">
        <v>15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2">
        <f>31040.29/1000</f>
        <v>31.040290000000002</v>
      </c>
      <c r="O28" s="5"/>
      <c r="P28" s="5"/>
      <c r="Q28" s="5"/>
      <c r="R28" s="5"/>
      <c r="S28" s="5"/>
      <c r="Y28" s="27"/>
    </row>
    <row r="29" spans="1:25" ht="12.75" customHeight="1">
      <c r="A29" s="43" t="s">
        <v>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3">
        <f>203486.34/1000</f>
        <v>203.48633999999998</v>
      </c>
      <c r="O29" s="5"/>
      <c r="P29" s="5"/>
      <c r="Q29" s="5"/>
      <c r="R29" s="5"/>
      <c r="S29" s="5"/>
      <c r="Y29" s="28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/>
      <c r="P30" s="6"/>
      <c r="Q30" s="6"/>
      <c r="R30" s="6"/>
      <c r="S30" s="6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7" ht="12.75">
      <c r="A32" s="50" t="s">
        <v>35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30"/>
      <c r="O32" s="30"/>
      <c r="P32" s="30"/>
      <c r="Q32" s="30"/>
    </row>
    <row r="33" spans="1:17" ht="12.75">
      <c r="A33" s="52" t="s">
        <v>36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0"/>
      <c r="O33" s="30"/>
      <c r="P33" s="30"/>
      <c r="Q33" s="30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sheetProtection/>
  <mergeCells count="22">
    <mergeCell ref="A37:N37"/>
    <mergeCell ref="A10:N10"/>
    <mergeCell ref="A11:N11"/>
    <mergeCell ref="A13:N13"/>
    <mergeCell ref="A16:N16"/>
    <mergeCell ref="A19:M19"/>
    <mergeCell ref="A28:M28"/>
    <mergeCell ref="A29:M29"/>
    <mergeCell ref="A32:M32"/>
    <mergeCell ref="A33:M33"/>
    <mergeCell ref="A27:M27"/>
    <mergeCell ref="A1:N1"/>
    <mergeCell ref="A2:N2"/>
    <mergeCell ref="A3:N3"/>
    <mergeCell ref="A4:N4"/>
    <mergeCell ref="A5:N5"/>
    <mergeCell ref="A20:N20"/>
    <mergeCell ref="A23:M23"/>
    <mergeCell ref="A24:M24"/>
    <mergeCell ref="A25:M25"/>
    <mergeCell ref="A26:M26"/>
    <mergeCell ref="D6:N6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portrait" paperSize="9" scale="95" r:id="rId4"/>
  <headerFooter alignWithMargins="0">
    <oddHeader>&amp;LГРАНД-Смета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A1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2" ht="12.75">
      <c r="A12">
        <f>MAX('Мои данные'!L:L)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17.05.2010</dc:description>
  <cp:lastModifiedBy>e.plahova</cp:lastModifiedBy>
  <cp:lastPrinted>2009-09-21T09:31:36Z</cp:lastPrinted>
  <dcterms:created xsi:type="dcterms:W3CDTF">2007-02-21T08:42:24Z</dcterms:created>
  <dcterms:modified xsi:type="dcterms:W3CDTF">2016-04-27T07:05:15Z</dcterms:modified>
  <cp:category/>
  <cp:version/>
  <cp:contentType/>
  <cp:contentStatus/>
</cp:coreProperties>
</file>