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<sst xmlns="http://schemas.openxmlformats.org/spreadsheetml/2006/main" count="199" uniqueCount="165">
  <si>
    <t>С  М  Е  Т  А</t>
  </si>
  <si>
    <t>№ п/п</t>
  </si>
  <si>
    <t>1.</t>
  </si>
  <si>
    <t>Характеристика предприятия, здания, сооружения или виды работ</t>
  </si>
  <si>
    <t>Сборник цен на проектные работы для строительства</t>
  </si>
  <si>
    <t>Расчет стоимости, тыс.руб.</t>
  </si>
  <si>
    <t>Наименование объекта</t>
  </si>
  <si>
    <t>«УТВЕРЖДАЮ»</t>
  </si>
  <si>
    <t>на  проектно-изыскательские  работы</t>
  </si>
  <si>
    <t xml:space="preserve">Сети водоотведения                                    </t>
  </si>
  <si>
    <t xml:space="preserve">СБЦПРС «Городские инженерные сети и коммуникации»-2008 табл.7 п.6.      К1; К2; К3 </t>
  </si>
  <si>
    <t>Ø800мм, L2500 м. (ВЧШГ)</t>
  </si>
  <si>
    <t>Приложение № 1 к закупочной документации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</si>
  <si>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</si>
  <si>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Наименование и                     характеристика работ               (един. измерения)</t>
  </si>
  <si>
    <t>Обоснов. стоимости СБЦ-99</t>
  </si>
  <si>
    <t>Стои- мость (руб.)</t>
  </si>
  <si>
    <t>Кол- во</t>
  </si>
  <si>
    <t xml:space="preserve">     К о э ф ф и ц и е н т ы</t>
  </si>
  <si>
    <t>Сумма (руб.)</t>
  </si>
  <si>
    <t xml:space="preserve"> I. П о л е в ы е   р а б о т ы</t>
  </si>
  <si>
    <t>Инженерно-геологическое обследование объекта</t>
  </si>
  <si>
    <t xml:space="preserve">Таб. 9, пар.2 </t>
  </si>
  <si>
    <t>Механическое ударно-канатное бурение (пог.м) д-146мм в породах:</t>
  </si>
  <si>
    <t>Таб. 19</t>
  </si>
  <si>
    <t>III-й категории</t>
  </si>
  <si>
    <t>пар.2</t>
  </si>
  <si>
    <t xml:space="preserve">Гидрогеологические наблюдения при бурении скважины </t>
  </si>
  <si>
    <t>Таб.20 пар. 2</t>
  </si>
  <si>
    <t>Отбор монолитов грунтов (шт.):</t>
  </si>
  <si>
    <t>Таб.57</t>
  </si>
  <si>
    <t>с глубины до 10м</t>
  </si>
  <si>
    <t>Плановая и высотная привязка выработок (точка) при расстоянии между ними:</t>
  </si>
  <si>
    <t>Таб. 93</t>
  </si>
  <si>
    <t>до 50м</t>
  </si>
  <si>
    <t>пар.1</t>
  </si>
  <si>
    <t>Предварительная разбивка выработок (точка) при расстоянии между ними:</t>
  </si>
  <si>
    <t xml:space="preserve">Таб. 93 пар.1 </t>
  </si>
  <si>
    <t xml:space="preserve"> до 50м</t>
  </si>
  <si>
    <t>прим.1</t>
  </si>
  <si>
    <t>И Т О Г О :</t>
  </si>
  <si>
    <t>Удорожание стоимости полевых работ при выполнении  их в неблагоприятный период года</t>
  </si>
  <si>
    <t>Таб.2, пар.3</t>
  </si>
  <si>
    <t xml:space="preserve">        II. Л а б о р а т о р н ы е   р а б о т ы</t>
  </si>
  <si>
    <t>Сокращенный комплекс физическо-механических свойств грунтов</t>
  </si>
  <si>
    <t xml:space="preserve">Таб. 63 пар.8 </t>
  </si>
  <si>
    <t>Определение угла естественного откоса песков</t>
  </si>
  <si>
    <t>Таб. 64, пар.4</t>
  </si>
  <si>
    <t>Коэффициент фильтрации песков в трубках "Спецгео"</t>
  </si>
  <si>
    <t>Таб. 64, пар.5</t>
  </si>
  <si>
    <t>Гранулометрический  анализ песков на ситах от 10 до 0,1мм</t>
  </si>
  <si>
    <t>Таб. 64, пар.11</t>
  </si>
  <si>
    <t>Сокращенный химический анализ воды</t>
  </si>
  <si>
    <t>Таб.73, пар.3</t>
  </si>
  <si>
    <t>Коррозионная активность грунтов к стали по УЭС и пл. катодного тока</t>
  </si>
  <si>
    <t>Таб.75 пар.4</t>
  </si>
  <si>
    <t xml:space="preserve">        III. К а м е р а л ь н ы е   р а б о т ы</t>
  </si>
  <si>
    <t>Составление объемов работ, сметы, прогаммы и графика работ</t>
  </si>
  <si>
    <t xml:space="preserve">Таб. 81, пар.2 прим. 1,2 </t>
  </si>
  <si>
    <t xml:space="preserve">Камеральная обработка рекогносцировочного обследования </t>
  </si>
  <si>
    <t>Таб. 9 пар. 2</t>
  </si>
  <si>
    <t>Камеральная обработка материалов буровых работ с гидрогеологичекими наблюдениями</t>
  </si>
  <si>
    <t xml:space="preserve">Таб. 82, пар.2 </t>
  </si>
  <si>
    <t xml:space="preserve">Камеральная обработка материа- лов лабораторных работ </t>
  </si>
  <si>
    <t>Таб.86, пар.1</t>
  </si>
  <si>
    <t>Составление инженерно-геологиче-ского отчета (21% от камер.работ)</t>
  </si>
  <si>
    <t>Таб.87, пар.1</t>
  </si>
  <si>
    <t xml:space="preserve">             IV. В с п о м о г а т е л ь н ы е   р а б о т ы</t>
  </si>
  <si>
    <t>Расходы по внешнему транспорту (19,0%)</t>
  </si>
  <si>
    <t xml:space="preserve">Таб. 5, пар.1 </t>
  </si>
  <si>
    <t>Расходы по организации и ликвидации работ (6%)</t>
  </si>
  <si>
    <t xml:space="preserve">Пункт. 13 общих указаний </t>
  </si>
  <si>
    <t>И Т О Г О    П О   С М Е Т Е:</t>
  </si>
  <si>
    <t>С   К О Э Ф Ф И Ц И Е Н Т О М:</t>
  </si>
  <si>
    <t>Наименование работ</t>
  </si>
  <si>
    <t>Инженерно-геологические изыскания.</t>
  </si>
  <si>
    <t xml:space="preserve"> №    п/п</t>
  </si>
  <si>
    <t>Обоснов. стоимости СБЦ-1999</t>
  </si>
  <si>
    <t xml:space="preserve">Маршрутные наблюдения </t>
  </si>
  <si>
    <t>Таб.10  пар4</t>
  </si>
  <si>
    <t xml:space="preserve">Проходка закопушек  глубиной </t>
  </si>
  <si>
    <t>Таб25</t>
  </si>
  <si>
    <t>до 1 м.</t>
  </si>
  <si>
    <t xml:space="preserve">пар.1 </t>
  </si>
  <si>
    <t>Ручное бурение и бурение пероносными установками</t>
  </si>
  <si>
    <t>Таб. 13 пар. 2</t>
  </si>
  <si>
    <t>Отбор почво-грунтов</t>
  </si>
  <si>
    <t>Таб. 60 пар. 7</t>
  </si>
  <si>
    <t>Отбор проб воды с глубины более 0,5м</t>
  </si>
  <si>
    <t>Таб. 60 пар.2</t>
  </si>
  <si>
    <t>Отбор проб для бактериологического анализа воды</t>
  </si>
  <si>
    <t>Таб.60 пар.9</t>
  </si>
  <si>
    <t xml:space="preserve">     </t>
  </si>
  <si>
    <t>Комплекс литогеохимических исследований монолитов</t>
  </si>
  <si>
    <t>Таб.70 пар.61</t>
  </si>
  <si>
    <t>Анализ проб почво-грунтов</t>
  </si>
  <si>
    <t>Таб 70 пар.62</t>
  </si>
  <si>
    <t>Анализ проб воды (гидрохимическое опробывание)</t>
  </si>
  <si>
    <t>Таб.73 пар.1</t>
  </si>
  <si>
    <t>Анализ воды на тяжелые металлы</t>
  </si>
  <si>
    <t>Таб.72 пар.15,23,33,38,39,48,49,75</t>
  </si>
  <si>
    <t>Таб.81 пар.1</t>
  </si>
  <si>
    <t>Камеральная обработка материалов горных выработок II-кс(1пог.м.)</t>
  </si>
  <si>
    <t>Таб.82, пар.1</t>
  </si>
  <si>
    <t xml:space="preserve">Камеральная обработка остальных материалов </t>
  </si>
  <si>
    <t>Таб.86 пар.4,5</t>
  </si>
  <si>
    <t xml:space="preserve">Составление технического отчета </t>
  </si>
  <si>
    <t>Таб.87       пар.1</t>
  </si>
  <si>
    <t>Расходы по внутреннему транспор-ту  (8,75%)</t>
  </si>
  <si>
    <t>Таб.4 пар.1</t>
  </si>
  <si>
    <t>Пункт 13 общ. Указаний прим.п.1</t>
  </si>
  <si>
    <t>И Т О Г О    П О   С М Е Т Е  в базовых ценах на 01.01.1991г.</t>
  </si>
  <si>
    <t>Индекс сметной стоимости на 1 кв. 2014г.</t>
  </si>
  <si>
    <t>Субподрядные работы (по счетам ФГУЗ "Центр гигиены и эпидемиологии в Кал.обл.)</t>
  </si>
  <si>
    <t>Субподрядные работы (по счетам ФБУЗ "Центр гигиены и эпидемиологии в Кал.обл.)</t>
  </si>
  <si>
    <t>Субподрядные работы (по счету ГУ "Калужский ЦГМС")</t>
  </si>
  <si>
    <t>Субподрядные работы (по счету ООО "Фирма Экоаналитика")</t>
  </si>
  <si>
    <t>Итого к оплате с учетом субподрядных работ:</t>
  </si>
  <si>
    <t>Инженерно-геодезические изыскания.</t>
  </si>
  <si>
    <t xml:space="preserve"> Наименование и                     характеристика работ                    (единица измерения)</t>
  </si>
  <si>
    <t xml:space="preserve">Обоснов. стоимости СБЦИИ-2001 г. </t>
  </si>
  <si>
    <t>К о э ф ф и ц и е н т ы</t>
  </si>
  <si>
    <t>Комплекс. Инж.геодез. изыск.на застр. террит. с сост. плана в М 1:500 (1 га), сеч. рельефа -0,5м.</t>
  </si>
  <si>
    <t xml:space="preserve">  Таб.9, п.4 Общ. Указ п.14 </t>
  </si>
  <si>
    <t xml:space="preserve"> I-й категории сложности</t>
  </si>
  <si>
    <t xml:space="preserve"> </t>
  </si>
  <si>
    <t xml:space="preserve">        II. К а м е р а л ь н ы е   р а б о т ы</t>
  </si>
  <si>
    <t>Комплекс. Инж.геодез. изыск.на застр. террит. с сост. плана в М 1:500 (1 га), сеч. рельефа -0,5м</t>
  </si>
  <si>
    <t>Таб.9, п.4, прим 3</t>
  </si>
  <si>
    <t>Таб. 78 п.1</t>
  </si>
  <si>
    <t>Картогр. вычерч. топограф. планов в М 1:500 с сеч.0,5м (1кв.дм) II кат.сл.с применением  компьютерных технологий (ЦММ)</t>
  </si>
  <si>
    <t>Таб.65 п.2</t>
  </si>
  <si>
    <t>Согласование подземных  коммуникаций.</t>
  </si>
  <si>
    <t>Общ. Указ. П.12 Табл. 75 прим.п.3</t>
  </si>
  <si>
    <t>Составление программы</t>
  </si>
  <si>
    <t>Составление технич.отчета (1отчет-10%)</t>
  </si>
  <si>
    <t>Таб.79 п.1</t>
  </si>
  <si>
    <t xml:space="preserve">             III. В с п о м о г а т е л ь н ы е   р а б о т ы</t>
  </si>
  <si>
    <t>Расходы по внешнему  транспорту при расстоянии от 100 до 300км (19,6%)</t>
  </si>
  <si>
    <t>Таб.4, пар.8</t>
  </si>
  <si>
    <t>Расходы по внешнему транспорту при расстоянии до 100км (10%)</t>
  </si>
  <si>
    <t>Расходы по внешнему транспор-ту при расстоянии св.25-100км (14%)</t>
  </si>
  <si>
    <t xml:space="preserve">Таб. 4, пар.2 </t>
  </si>
  <si>
    <t>Общ. Указ. П.13</t>
  </si>
  <si>
    <t>Согласно письмо Минрегиона России от 04 августа 2014 г. N15285-ЕС/08 инфляционный индекс на изыск.работы на III квартал 2014 г. установлен  в размере    3.76 к  базовым ценам</t>
  </si>
  <si>
    <t xml:space="preserve">                      K=3,76</t>
  </si>
  <si>
    <t>Инженерно-экологические изыскания.</t>
  </si>
  <si>
    <r>
      <t xml:space="preserve">    </t>
    </r>
    <r>
      <rPr>
        <b/>
        <sz val="10"/>
        <rFont val="Arial"/>
        <family val="2"/>
      </rPr>
      <t xml:space="preserve">  Всего к оплате по смете (руб.)</t>
    </r>
  </si>
  <si>
    <t>ИТОГО ЗА ИЗЫСКАНИЯ</t>
  </si>
  <si>
    <t>НДС 18%</t>
  </si>
  <si>
    <t>ВСЕГО СТОИМОСТЬ ИЗЫСКАНИЙ</t>
  </si>
  <si>
    <t>Проектные работы</t>
  </si>
  <si>
    <t>ИТОГО ЗА ПРОЕКТНЫЕ РАБОТЫ</t>
  </si>
  <si>
    <t>ВСЕГО СТОИМОСТЬ ПРОЕКТНЫХ РАБОТ</t>
  </si>
  <si>
    <t>ВСЕГО СТОИМОСТЬ ПРОЕКТНО-ИЗЫСКАТЕЛЬСКИХ РАБОТ</t>
  </si>
  <si>
    <t>Стоимость, руб.</t>
  </si>
  <si>
    <t>(216,4+0,17*2500)х0,7х3,64х1,3</t>
  </si>
  <si>
    <r>
      <t>К</t>
    </r>
    <r>
      <rPr>
        <vertAlign val="subscript"/>
        <sz val="9"/>
        <color indexed="8"/>
        <rFont val="Arial"/>
        <family val="2"/>
      </rPr>
      <t>1=</t>
    </r>
    <r>
      <rPr>
        <sz val="9"/>
        <color indexed="8"/>
        <rFont val="Arial"/>
        <family val="2"/>
      </rPr>
      <t>3,64 – индекс изменения стоимости проектных работ по состоянию на 2  кв. 2014г.</t>
    </r>
  </si>
  <si>
    <r>
      <t>К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=1,3 – коэффициент застройки</t>
    </r>
  </si>
  <si>
    <r>
      <t>К</t>
    </r>
    <r>
      <rPr>
        <vertAlign val="sub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=0,7 – коэффициент привязки</t>
    </r>
  </si>
  <si>
    <t>«Сети водоотведения особой экономической зоны ППТ «Людиново» 1 этап»</t>
  </si>
  <si>
    <t>____________________Яковлев Г.Ю.</t>
  </si>
  <si>
    <t>Составил:_________________Пастухова А.М.</t>
  </si>
  <si>
    <t>Начальник отдела технического надзора</t>
  </si>
  <si>
    <t xml:space="preserve"> ГП  «Калугаоблводоканал»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</si>
</sst>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#,##0.0"/>
    <numFmt numFmtId="167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vertAlign val="subscript"/>
      <sz val="9"/>
      <color indexed="8"/>
      <name val="Arial"/>
      <family val="2"/>
    </font>
    <font>
      <sz val="11"/>
      <color indexed="8"/>
      <name val="Arial"/>
      <family val="2"/>
    </font>
    <font>
      <b/>
      <i/>
      <sz val="13"/>
      <color indexed="8"/>
      <name val="Arial"/>
      <family val="2"/>
    </font>
    <font>
      <sz val="8"/>
      <color indexed="8"/>
      <name val="Arial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i/>
      <sz val="13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i/>
      <sz val="14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 style="medium"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/>
      <top style="thin">
        <color indexed="8"/>
      </top>
      <bottom/>
    </border>
    <border>
      <left style="medium"/>
      <right style="medium">
        <color indexed="8"/>
      </right>
      <top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Protection="0">
      <alignment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20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60" fillId="0" borderId="10" xfId="0" applyFont="1" applyBorder="1" applyAlignment="1">
      <alignment vertical="center"/>
    </xf>
    <xf numFmtId="0" fontId="61" fillId="0" borderId="0" xfId="0" applyFont="1" applyAlignment="1">
      <alignment vertical="top" wrapText="1"/>
    </xf>
    <xf numFmtId="0" fontId="59" fillId="0" borderId="11" xfId="0" applyFont="1" applyBorder="1" applyAlignment="1" applyProtection="1">
      <alignment horizontal="center" vertical="center" wrapText="1"/>
      <protection locked="0"/>
    </xf>
    <xf numFmtId="0" fontId="59" fillId="0" borderId="12" xfId="0" applyFont="1" applyBorder="1" applyAlignment="1">
      <alignment horizontal="center" vertical="center" wrapText="1"/>
    </xf>
    <xf numFmtId="2" fontId="59" fillId="0" borderId="11" xfId="0" applyNumberFormat="1" applyFont="1" applyBorder="1" applyAlignment="1">
      <alignment horizontal="center" vertical="center" wrapText="1"/>
    </xf>
    <xf numFmtId="2" fontId="59" fillId="0" borderId="13" xfId="0" applyNumberFormat="1" applyFont="1" applyBorder="1" applyAlignment="1">
      <alignment horizontal="center" vertical="center" wrapText="1"/>
    </xf>
    <xf numFmtId="2" fontId="59" fillId="0" borderId="12" xfId="0" applyNumberFormat="1" applyFont="1" applyBorder="1" applyAlignment="1">
      <alignment horizontal="center" vertical="center" wrapText="1"/>
    </xf>
    <xf numFmtId="2" fontId="59" fillId="0" borderId="14" xfId="0" applyNumberFormat="1" applyFont="1" applyBorder="1" applyAlignment="1">
      <alignment/>
    </xf>
    <xf numFmtId="2" fontId="59" fillId="0" borderId="15" xfId="0" applyNumberFormat="1" applyFont="1" applyBorder="1" applyAlignment="1">
      <alignment horizontal="center" vertical="center"/>
    </xf>
    <xf numFmtId="2" fontId="59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59" fillId="0" borderId="16" xfId="0" applyNumberFormat="1" applyFont="1" applyBorder="1" applyAlignment="1">
      <alignment horizontal="center" vertical="center" wrapText="1"/>
    </xf>
    <xf numFmtId="1" fontId="59" fillId="0" borderId="14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right" vertical="center"/>
    </xf>
    <xf numFmtId="1" fontId="59" fillId="0" borderId="0" xfId="0" applyNumberFormat="1" applyFont="1" applyBorder="1" applyAlignment="1">
      <alignment/>
    </xf>
    <xf numFmtId="1" fontId="59" fillId="0" borderId="17" xfId="0" applyNumberFormat="1" applyFont="1" applyBorder="1" applyAlignment="1" applyProtection="1">
      <alignment horizontal="center" vertical="center" wrapText="1"/>
      <protection locked="0"/>
    </xf>
    <xf numFmtId="1" fontId="3" fillId="0" borderId="18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/>
    </xf>
    <xf numFmtId="2" fontId="59" fillId="0" borderId="11" xfId="0" applyNumberFormat="1" applyFont="1" applyBorder="1" applyAlignment="1">
      <alignment horizontal="center" vertical="center"/>
    </xf>
    <xf numFmtId="2" fontId="59" fillId="0" borderId="11" xfId="0" applyNumberFormat="1" applyFont="1" applyBorder="1" applyAlignment="1">
      <alignment/>
    </xf>
    <xf numFmtId="0" fontId="59" fillId="0" borderId="19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 horizontal="center" vertical="center"/>
    </xf>
    <xf numFmtId="2" fontId="59" fillId="0" borderId="0" xfId="0" applyNumberFormat="1" applyFont="1" applyBorder="1" applyAlignment="1">
      <alignment/>
    </xf>
    <xf numFmtId="2" fontId="59" fillId="0" borderId="0" xfId="0" applyNumberFormat="1" applyFont="1" applyBorder="1" applyAlignment="1">
      <alignment horizontal="center" vertical="center"/>
    </xf>
    <xf numFmtId="2" fontId="59" fillId="0" borderId="20" xfId="0" applyNumberFormat="1" applyFont="1" applyBorder="1" applyAlignment="1">
      <alignment/>
    </xf>
    <xf numFmtId="0" fontId="62" fillId="0" borderId="0" xfId="0" applyFont="1" applyAlignment="1">
      <alignment/>
    </xf>
    <xf numFmtId="0" fontId="59" fillId="0" borderId="21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 vertical="center" wrapText="1"/>
      <protection locked="0"/>
    </xf>
    <xf numFmtId="2" fontId="59" fillId="0" borderId="21" xfId="0" applyNumberFormat="1" applyFont="1" applyBorder="1" applyAlignment="1">
      <alignment horizontal="center" vertical="center" wrapText="1"/>
    </xf>
    <xf numFmtId="164" fontId="59" fillId="0" borderId="21" xfId="0" applyNumberFormat="1" applyFont="1" applyBorder="1" applyAlignment="1">
      <alignment horizontal="center" vertical="center"/>
    </xf>
    <xf numFmtId="1" fontId="59" fillId="0" borderId="21" xfId="0" applyNumberFormat="1" applyFont="1" applyBorder="1" applyAlignment="1" applyProtection="1">
      <alignment horizontal="center" vertical="center"/>
      <protection locked="0"/>
    </xf>
    <xf numFmtId="2" fontId="59" fillId="0" borderId="21" xfId="0" applyNumberFormat="1" applyFont="1" applyBorder="1" applyAlignment="1" applyProtection="1">
      <alignment horizontal="center" vertical="center"/>
      <protection locked="0"/>
    </xf>
    <xf numFmtId="2" fontId="59" fillId="0" borderId="21" xfId="0" applyNumberFormat="1" applyFont="1" applyBorder="1" applyAlignment="1">
      <alignment horizontal="left" vertical="center" wrapText="1"/>
    </xf>
    <xf numFmtId="1" fontId="59" fillId="0" borderId="21" xfId="0" applyNumberFormat="1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164" fontId="59" fillId="0" borderId="23" xfId="0" applyNumberFormat="1" applyFont="1" applyBorder="1" applyAlignment="1">
      <alignment horizontal="center" vertical="center"/>
    </xf>
    <xf numFmtId="1" fontId="59" fillId="0" borderId="23" xfId="0" applyNumberFormat="1" applyFont="1" applyBorder="1" applyAlignment="1" applyProtection="1">
      <alignment horizontal="center" vertical="center"/>
      <protection locked="0"/>
    </xf>
    <xf numFmtId="2" fontId="59" fillId="0" borderId="23" xfId="0" applyNumberFormat="1" applyFont="1" applyBorder="1" applyAlignment="1" applyProtection="1">
      <alignment horizontal="center" vertical="center"/>
      <protection locked="0"/>
    </xf>
    <xf numFmtId="2" fontId="59" fillId="0" borderId="23" xfId="0" applyNumberFormat="1" applyFont="1" applyBorder="1" applyAlignment="1">
      <alignment horizontal="left" vertical="center" wrapText="1"/>
    </xf>
    <xf numFmtId="1" fontId="59" fillId="0" borderId="24" xfId="0" applyNumberFormat="1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164" fontId="59" fillId="0" borderId="22" xfId="0" applyNumberFormat="1" applyFont="1" applyBorder="1" applyAlignment="1" applyProtection="1">
      <alignment horizontal="center" vertical="center"/>
      <protection locked="0"/>
    </xf>
    <xf numFmtId="2" fontId="59" fillId="0" borderId="0" xfId="0" applyNumberFormat="1" applyFont="1" applyBorder="1" applyAlignment="1" applyProtection="1">
      <alignment horizontal="center" vertical="center"/>
      <protection locked="0"/>
    </xf>
    <xf numFmtId="164" fontId="59" fillId="0" borderId="26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/>
    </xf>
    <xf numFmtId="1" fontId="59" fillId="0" borderId="23" xfId="0" applyNumberFormat="1" applyFont="1" applyBorder="1" applyAlignment="1">
      <alignment horizontal="center" vertical="center"/>
    </xf>
    <xf numFmtId="2" fontId="59" fillId="0" borderId="23" xfId="0" applyNumberFormat="1" applyFont="1" applyBorder="1" applyAlignment="1">
      <alignment horizontal="center" vertical="center"/>
    </xf>
    <xf numFmtId="2" fontId="59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2" fontId="4" fillId="0" borderId="21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4" fillId="0" borderId="27" xfId="0" applyFont="1" applyBorder="1" applyAlignment="1" applyProtection="1">
      <alignment horizontal="left" vertical="center" wrapText="1"/>
      <protection locked="0"/>
    </xf>
    <xf numFmtId="2" fontId="4" fillId="0" borderId="0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right" vertical="center" wrapText="1"/>
      <protection locked="0"/>
    </xf>
    <xf numFmtId="2" fontId="59" fillId="0" borderId="15" xfId="0" applyNumberFormat="1" applyFont="1" applyBorder="1" applyAlignment="1">
      <alignment horizontal="center" vertical="center" wrapText="1"/>
    </xf>
    <xf numFmtId="164" fontId="59" fillId="0" borderId="15" xfId="0" applyNumberFormat="1" applyFont="1" applyBorder="1" applyAlignment="1">
      <alignment horizontal="center" vertical="center"/>
    </xf>
    <xf numFmtId="2" fontId="59" fillId="0" borderId="15" xfId="0" applyNumberFormat="1" applyFont="1" applyBorder="1" applyAlignment="1" applyProtection="1">
      <alignment horizontal="center" vertical="center"/>
      <protection locked="0"/>
    </xf>
    <xf numFmtId="2" fontId="59" fillId="0" borderId="15" xfId="0" applyNumberFormat="1" applyFont="1" applyBorder="1" applyAlignment="1">
      <alignment horizontal="left" vertical="center" wrapText="1"/>
    </xf>
    <xf numFmtId="1" fontId="59" fillId="0" borderId="11" xfId="0" applyNumberFormat="1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164" fontId="59" fillId="0" borderId="11" xfId="0" applyNumberFormat="1" applyFont="1" applyBorder="1" applyAlignment="1">
      <alignment horizontal="center" vertical="center"/>
    </xf>
    <xf numFmtId="164" fontId="59" fillId="0" borderId="11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left" vertical="center" wrapText="1"/>
      <protection locked="0"/>
    </xf>
    <xf numFmtId="1" fontId="59" fillId="0" borderId="15" xfId="0" applyNumberFormat="1" applyFont="1" applyBorder="1" applyAlignment="1">
      <alignment horizontal="center" vertical="center" wrapText="1"/>
    </xf>
    <xf numFmtId="1" fontId="59" fillId="0" borderId="15" xfId="0" applyNumberFormat="1" applyFont="1" applyBorder="1" applyAlignment="1">
      <alignment horizontal="center" vertical="center"/>
    </xf>
    <xf numFmtId="1" fontId="59" fillId="0" borderId="0" xfId="0" applyNumberFormat="1" applyFont="1" applyBorder="1" applyAlignment="1" applyProtection="1">
      <alignment horizontal="center" vertical="center"/>
      <protection locked="0"/>
    </xf>
    <xf numFmtId="1" fontId="59" fillId="0" borderId="0" xfId="0" applyNumberFormat="1" applyFont="1" applyBorder="1" applyAlignment="1">
      <alignment horizontal="left" vertical="center" wrapText="1"/>
    </xf>
    <xf numFmtId="1" fontId="59" fillId="0" borderId="20" xfId="0" applyNumberFormat="1" applyFont="1" applyBorder="1" applyAlignment="1">
      <alignment horizontal="center" vertical="center"/>
    </xf>
    <xf numFmtId="0" fontId="59" fillId="0" borderId="18" xfId="0" applyFont="1" applyBorder="1" applyAlignment="1">
      <alignment/>
    </xf>
    <xf numFmtId="0" fontId="59" fillId="0" borderId="19" xfId="0" applyFont="1" applyBorder="1" applyAlignment="1">
      <alignment horizontal="center" vertical="center" wrapText="1"/>
    </xf>
    <xf numFmtId="2" fontId="59" fillId="0" borderId="25" xfId="0" applyNumberFormat="1" applyFont="1" applyBorder="1" applyAlignment="1">
      <alignment horizontal="center" vertical="center" wrapText="1"/>
    </xf>
    <xf numFmtId="2" fontId="59" fillId="0" borderId="20" xfId="0" applyNumberFormat="1" applyFont="1" applyBorder="1" applyAlignment="1">
      <alignment horizontal="center" vertical="center" wrapText="1"/>
    </xf>
    <xf numFmtId="2" fontId="59" fillId="0" borderId="18" xfId="0" applyNumberFormat="1" applyFont="1" applyBorder="1" applyAlignment="1">
      <alignment horizontal="center" vertical="center"/>
    </xf>
    <xf numFmtId="2" fontId="59" fillId="0" borderId="18" xfId="0" applyNumberFormat="1" applyFont="1" applyBorder="1" applyAlignment="1">
      <alignment/>
    </xf>
    <xf numFmtId="0" fontId="59" fillId="0" borderId="25" xfId="0" applyFont="1" applyBorder="1" applyAlignment="1">
      <alignment/>
    </xf>
    <xf numFmtId="0" fontId="4" fillId="0" borderId="19" xfId="0" applyFont="1" applyBorder="1" applyAlignment="1">
      <alignment/>
    </xf>
    <xf numFmtId="2" fontId="59" fillId="0" borderId="20" xfId="0" applyNumberFormat="1" applyFont="1" applyBorder="1" applyAlignment="1">
      <alignment horizontal="center" vertical="center"/>
    </xf>
    <xf numFmtId="2" fontId="59" fillId="0" borderId="25" xfId="0" applyNumberFormat="1" applyFont="1" applyBorder="1" applyAlignment="1">
      <alignment horizontal="center" vertical="center"/>
    </xf>
    <xf numFmtId="2" fontId="59" fillId="0" borderId="25" xfId="0" applyNumberFormat="1" applyFont="1" applyBorder="1" applyAlignment="1">
      <alignment horizontal="left" vertical="center" wrapText="1"/>
    </xf>
    <xf numFmtId="2" fontId="59" fillId="0" borderId="25" xfId="0" applyNumberFormat="1" applyFont="1" applyBorder="1" applyAlignment="1">
      <alignment/>
    </xf>
    <xf numFmtId="2" fontId="59" fillId="0" borderId="21" xfId="0" applyNumberFormat="1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left" vertical="center" wrapText="1"/>
      <protection locked="0"/>
    </xf>
    <xf numFmtId="2" fontId="59" fillId="0" borderId="22" xfId="0" applyNumberFormat="1" applyFont="1" applyBorder="1" applyAlignment="1">
      <alignment horizontal="center" vertical="center" wrapText="1"/>
    </xf>
    <xf numFmtId="2" fontId="59" fillId="0" borderId="22" xfId="0" applyNumberFormat="1" applyFont="1" applyBorder="1" applyAlignment="1">
      <alignment horizontal="center" vertical="center"/>
    </xf>
    <xf numFmtId="1" fontId="59" fillId="0" borderId="22" xfId="0" applyNumberFormat="1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right" vertical="center" wrapText="1"/>
      <protection locked="0"/>
    </xf>
    <xf numFmtId="2" fontId="59" fillId="0" borderId="14" xfId="0" applyNumberFormat="1" applyFont="1" applyBorder="1" applyAlignment="1" applyProtection="1">
      <alignment horizontal="center" vertical="center"/>
      <protection locked="0"/>
    </xf>
    <xf numFmtId="2" fontId="59" fillId="0" borderId="0" xfId="0" applyNumberFormat="1" applyFont="1" applyBorder="1" applyAlignment="1">
      <alignment horizontal="left" vertical="center" wrapText="1"/>
    </xf>
    <xf numFmtId="2" fontId="3" fillId="0" borderId="20" xfId="0" applyNumberFormat="1" applyFont="1" applyBorder="1" applyAlignment="1">
      <alignment horizontal="center" vertical="center"/>
    </xf>
    <xf numFmtId="164" fontId="5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2" fontId="59" fillId="0" borderId="0" xfId="0" applyNumberFormat="1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2" fontId="59" fillId="0" borderId="18" xfId="0" applyNumberFormat="1" applyFont="1" applyBorder="1" applyAlignment="1">
      <alignment horizontal="center" vertical="center" wrapText="1"/>
    </xf>
    <xf numFmtId="165" fontId="59" fillId="0" borderId="21" xfId="0" applyNumberFormat="1" applyFont="1" applyBorder="1" applyAlignment="1" applyProtection="1">
      <alignment horizontal="center" vertical="center"/>
      <protection locked="0"/>
    </xf>
    <xf numFmtId="2" fontId="59" fillId="0" borderId="13" xfId="0" applyNumberFormat="1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0" fillId="0" borderId="30" xfId="0" applyFont="1" applyBorder="1" applyAlignment="1">
      <alignment vertical="center"/>
    </xf>
    <xf numFmtId="0" fontId="64" fillId="0" borderId="30" xfId="0" applyFont="1" applyBorder="1" applyAlignment="1">
      <alignment vertical="center"/>
    </xf>
    <xf numFmtId="0" fontId="4" fillId="0" borderId="31" xfId="52" applyFont="1" applyBorder="1" applyAlignment="1" applyProtection="1">
      <alignment horizontal="center" vertical="center" wrapText="1"/>
      <protection locked="0"/>
    </xf>
    <xf numFmtId="0" fontId="4" fillId="0" borderId="32" xfId="52" applyFont="1" applyBorder="1" applyAlignment="1" applyProtection="1">
      <alignment horizontal="center" vertical="center" wrapText="1"/>
      <protection/>
    </xf>
    <xf numFmtId="0" fontId="4" fillId="0" borderId="33" xfId="52" applyFont="1" applyBorder="1" applyAlignment="1" applyProtection="1">
      <alignment horizontal="center" vertical="center" wrapText="1"/>
      <protection/>
    </xf>
    <xf numFmtId="0" fontId="8" fillId="33" borderId="31" xfId="52" applyFont="1" applyFill="1" applyBorder="1" applyAlignment="1" applyProtection="1">
      <alignment horizontal="center" vertical="center" wrapText="1"/>
      <protection/>
    </xf>
    <xf numFmtId="0" fontId="4" fillId="0" borderId="34" xfId="52" applyFont="1" applyBorder="1" applyProtection="1">
      <alignment/>
      <protection/>
    </xf>
    <xf numFmtId="0" fontId="4" fillId="0" borderId="35" xfId="52" applyFont="1" applyBorder="1" applyAlignment="1" applyProtection="1">
      <alignment horizontal="center" vertical="center"/>
      <protection/>
    </xf>
    <xf numFmtId="166" fontId="4" fillId="0" borderId="31" xfId="52" applyNumberFormat="1" applyFont="1" applyBorder="1" applyAlignment="1" applyProtection="1">
      <alignment horizontal="center" vertical="center" wrapText="1"/>
      <protection/>
    </xf>
    <xf numFmtId="0" fontId="3" fillId="0" borderId="31" xfId="52" applyFont="1" applyBorder="1" applyAlignment="1" applyProtection="1">
      <alignment horizontal="center" vertical="center" wrapText="1"/>
      <protection locked="0"/>
    </xf>
    <xf numFmtId="0" fontId="3" fillId="0" borderId="32" xfId="52" applyFont="1" applyBorder="1" applyAlignment="1" applyProtection="1">
      <alignment horizontal="center" vertical="center" wrapText="1"/>
      <protection/>
    </xf>
    <xf numFmtId="0" fontId="3" fillId="0" borderId="31" xfId="52" applyFont="1" applyBorder="1" applyAlignment="1" applyProtection="1">
      <alignment horizontal="center" vertical="center" wrapText="1"/>
      <protection/>
    </xf>
    <xf numFmtId="0" fontId="3" fillId="0" borderId="33" xfId="52" applyFont="1" applyBorder="1" applyAlignment="1" applyProtection="1">
      <alignment horizontal="center" vertical="center" wrapText="1"/>
      <protection/>
    </xf>
    <xf numFmtId="0" fontId="9" fillId="0" borderId="31" xfId="52" applyFont="1" applyBorder="1" applyAlignment="1" applyProtection="1">
      <alignment horizontal="center" vertical="center" wrapText="1"/>
      <protection/>
    </xf>
    <xf numFmtId="0" fontId="4" fillId="0" borderId="36" xfId="52" applyFont="1" applyBorder="1" applyAlignment="1" applyProtection="1">
      <alignment horizontal="center" vertical="center" wrapText="1"/>
      <protection/>
    </xf>
    <xf numFmtId="0" fontId="4" fillId="0" borderId="34" xfId="52" applyFont="1" applyBorder="1" applyAlignment="1" applyProtection="1">
      <alignment horizontal="center" vertical="center"/>
      <protection/>
    </xf>
    <xf numFmtId="0" fontId="3" fillId="0" borderId="34" xfId="52" applyFont="1" applyBorder="1" applyAlignment="1" applyProtection="1">
      <alignment horizontal="center" vertical="center"/>
      <protection/>
    </xf>
    <xf numFmtId="0" fontId="4" fillId="0" borderId="0" xfId="52" applyFont="1" applyProtection="1">
      <alignment/>
      <protection/>
    </xf>
    <xf numFmtId="3" fontId="3" fillId="0" borderId="37" xfId="52" applyNumberFormat="1" applyFont="1" applyBorder="1" applyAlignment="1" applyProtection="1">
      <alignment horizontal="center" vertical="center" wrapText="1"/>
      <protection/>
    </xf>
    <xf numFmtId="0" fontId="4" fillId="0" borderId="37" xfId="52" applyFont="1" applyBorder="1" applyProtection="1">
      <alignment/>
      <protection/>
    </xf>
    <xf numFmtId="0" fontId="4" fillId="0" borderId="38" xfId="52" applyFont="1" applyBorder="1" applyAlignment="1" applyProtection="1">
      <alignment horizontal="center" vertical="center" wrapText="1"/>
      <protection/>
    </xf>
    <xf numFmtId="0" fontId="4" fillId="0" borderId="39" xfId="52" applyFont="1" applyBorder="1" applyAlignment="1" applyProtection="1">
      <alignment horizontal="center" vertical="center" wrapText="1"/>
      <protection/>
    </xf>
    <xf numFmtId="0" fontId="4" fillId="0" borderId="40" xfId="52" applyFont="1" applyBorder="1" applyAlignment="1" applyProtection="1">
      <alignment horizontal="center" vertical="center" wrapText="1"/>
      <protection/>
    </xf>
    <xf numFmtId="0" fontId="4" fillId="0" borderId="37" xfId="52" applyFont="1" applyBorder="1" applyAlignment="1" applyProtection="1">
      <alignment horizontal="center" vertical="center"/>
      <protection/>
    </xf>
    <xf numFmtId="166" fontId="4" fillId="0" borderId="37" xfId="52" applyNumberFormat="1" applyFont="1" applyBorder="1" applyProtection="1">
      <alignment/>
      <protection/>
    </xf>
    <xf numFmtId="0" fontId="4" fillId="0" borderId="32" xfId="52" applyFont="1" applyBorder="1" applyProtection="1">
      <alignment/>
      <protection/>
    </xf>
    <xf numFmtId="0" fontId="4" fillId="0" borderId="35" xfId="52" applyFont="1" applyBorder="1" applyProtection="1">
      <alignment/>
      <protection locked="0"/>
    </xf>
    <xf numFmtId="0" fontId="3" fillId="0" borderId="35" xfId="52" applyFont="1" applyBorder="1" applyAlignment="1" applyProtection="1">
      <alignment horizontal="center" vertical="center"/>
      <protection/>
    </xf>
    <xf numFmtId="0" fontId="4" fillId="0" borderId="35" xfId="52" applyFont="1" applyBorder="1" applyProtection="1">
      <alignment/>
      <protection/>
    </xf>
    <xf numFmtId="166" fontId="4" fillId="0" borderId="33" xfId="52" applyNumberFormat="1" applyFont="1" applyBorder="1" applyProtection="1">
      <alignment/>
      <protection/>
    </xf>
    <xf numFmtId="0" fontId="4" fillId="0" borderId="39" xfId="52" applyFont="1" applyBorder="1" applyProtection="1">
      <alignment/>
      <protection/>
    </xf>
    <xf numFmtId="0" fontId="4" fillId="0" borderId="38" xfId="52" applyFont="1" applyBorder="1" applyProtection="1">
      <alignment/>
      <protection/>
    </xf>
    <xf numFmtId="0" fontId="4" fillId="0" borderId="40" xfId="52" applyFont="1" applyBorder="1" applyAlignment="1" applyProtection="1">
      <alignment horizontal="center" vertical="center"/>
      <protection/>
    </xf>
    <xf numFmtId="0" fontId="4" fillId="0" borderId="39" xfId="52" applyFont="1" applyBorder="1" applyAlignment="1" applyProtection="1">
      <alignment horizontal="center" vertical="center"/>
      <protection/>
    </xf>
    <xf numFmtId="0" fontId="4" fillId="0" borderId="39" xfId="52" applyFont="1" applyBorder="1" applyAlignment="1" applyProtection="1">
      <alignment horizontal="center" vertical="center"/>
      <protection locked="0"/>
    </xf>
    <xf numFmtId="166" fontId="4" fillId="0" borderId="39" xfId="52" applyNumberFormat="1" applyFont="1" applyBorder="1" applyProtection="1">
      <alignment/>
      <protection/>
    </xf>
    <xf numFmtId="0" fontId="4" fillId="0" borderId="39" xfId="52" applyFont="1" applyBorder="1" applyAlignment="1" applyProtection="1">
      <alignment horizontal="left" vertical="center" wrapText="1"/>
      <protection locked="0"/>
    </xf>
    <xf numFmtId="0" fontId="4" fillId="0" borderId="0" xfId="52" applyFont="1" applyBorder="1" applyAlignment="1" applyProtection="1">
      <alignment horizontal="center" vertical="center"/>
      <protection/>
    </xf>
    <xf numFmtId="0" fontId="10" fillId="0" borderId="0" xfId="52" applyFont="1" applyBorder="1" applyAlignment="1" applyProtection="1">
      <alignment horizontal="center" vertical="center"/>
      <protection locked="0"/>
    </xf>
    <xf numFmtId="164" fontId="4" fillId="0" borderId="0" xfId="52" applyNumberFormat="1" applyFont="1" applyBorder="1" applyAlignment="1" applyProtection="1">
      <alignment horizontal="center" vertical="center"/>
      <protection locked="0"/>
    </xf>
    <xf numFmtId="2" fontId="4" fillId="0" borderId="0" xfId="52" applyNumberFormat="1" applyFont="1" applyBorder="1" applyAlignment="1" applyProtection="1">
      <alignment horizontal="center" vertical="center"/>
      <protection locked="0"/>
    </xf>
    <xf numFmtId="166" fontId="4" fillId="0" borderId="41" xfId="52" applyNumberFormat="1" applyFont="1" applyBorder="1" applyAlignment="1" applyProtection="1">
      <alignment horizontal="center" vertical="center"/>
      <protection hidden="1"/>
    </xf>
    <xf numFmtId="0" fontId="4" fillId="0" borderId="31" xfId="52" applyFont="1" applyBorder="1" applyAlignment="1" applyProtection="1">
      <alignment horizontal="left" vertical="center" wrapText="1"/>
      <protection locked="0"/>
    </xf>
    <xf numFmtId="0" fontId="4" fillId="0" borderId="31" xfId="52" applyFont="1" applyBorder="1" applyAlignment="1" applyProtection="1">
      <alignment horizontal="center" vertical="center"/>
      <protection/>
    </xf>
    <xf numFmtId="2" fontId="8" fillId="0" borderId="31" xfId="52" applyNumberFormat="1" applyFont="1" applyBorder="1" applyAlignment="1" applyProtection="1">
      <alignment horizontal="center" vertical="center"/>
      <protection locked="0"/>
    </xf>
    <xf numFmtId="164" fontId="4" fillId="0" borderId="31" xfId="52" applyNumberFormat="1" applyFont="1" applyBorder="1" applyAlignment="1" applyProtection="1">
      <alignment horizontal="center" vertical="center"/>
      <protection locked="0"/>
    </xf>
    <xf numFmtId="164" fontId="4" fillId="0" borderId="32" xfId="52" applyNumberFormat="1" applyFont="1" applyBorder="1" applyAlignment="1" applyProtection="1">
      <alignment horizontal="center" vertical="center"/>
      <protection locked="0"/>
    </xf>
    <xf numFmtId="2" fontId="4" fillId="0" borderId="11" xfId="52" applyNumberFormat="1" applyFont="1" applyBorder="1" applyAlignment="1" applyProtection="1">
      <alignment horizontal="center" vertical="center"/>
      <protection locked="0"/>
    </xf>
    <xf numFmtId="2" fontId="4" fillId="0" borderId="33" xfId="52" applyNumberFormat="1" applyFont="1" applyBorder="1" applyAlignment="1" applyProtection="1">
      <alignment horizontal="center" vertical="center"/>
      <protection locked="0"/>
    </xf>
    <xf numFmtId="2" fontId="4" fillId="0" borderId="31" xfId="52" applyNumberFormat="1" applyFont="1" applyBorder="1" applyAlignment="1" applyProtection="1">
      <alignment horizontal="center" vertical="center"/>
      <protection locked="0"/>
    </xf>
    <xf numFmtId="4" fontId="4" fillId="0" borderId="31" xfId="52" applyNumberFormat="1" applyFont="1" applyBorder="1" applyAlignment="1" applyProtection="1">
      <alignment horizontal="center" vertical="center"/>
      <protection hidden="1"/>
    </xf>
    <xf numFmtId="1" fontId="4" fillId="0" borderId="33" xfId="52" applyNumberFormat="1" applyFont="1" applyBorder="1" applyProtection="1">
      <alignment/>
      <protection hidden="1"/>
    </xf>
    <xf numFmtId="1" fontId="4" fillId="0" borderId="39" xfId="52" applyNumberFormat="1" applyFont="1" applyBorder="1" applyProtection="1">
      <alignment/>
      <protection hidden="1"/>
    </xf>
    <xf numFmtId="0" fontId="4" fillId="0" borderId="42" xfId="52" applyFont="1" applyBorder="1" applyAlignment="1" applyProtection="1">
      <alignment horizontal="center" vertical="center"/>
      <protection/>
    </xf>
    <xf numFmtId="0" fontId="4" fillId="0" borderId="37" xfId="52" applyFont="1" applyBorder="1" applyAlignment="1" applyProtection="1">
      <alignment horizontal="left" vertical="center" wrapText="1"/>
      <protection locked="0"/>
    </xf>
    <xf numFmtId="0" fontId="10" fillId="0" borderId="34" xfId="52" applyFont="1" applyBorder="1" applyAlignment="1" applyProtection="1">
      <alignment horizontal="center" vertical="center"/>
      <protection locked="0"/>
    </xf>
    <xf numFmtId="164" fontId="4" fillId="0" borderId="34" xfId="52" applyNumberFormat="1" applyFont="1" applyBorder="1" applyAlignment="1" applyProtection="1">
      <alignment horizontal="center" vertical="center"/>
      <protection locked="0"/>
    </xf>
    <xf numFmtId="2" fontId="4" fillId="0" borderId="34" xfId="52" applyNumberFormat="1" applyFont="1" applyBorder="1" applyAlignment="1" applyProtection="1">
      <alignment horizontal="center" vertical="center"/>
      <protection locked="0"/>
    </xf>
    <xf numFmtId="1" fontId="4" fillId="0" borderId="37" xfId="52" applyNumberFormat="1" applyFont="1" applyBorder="1" applyAlignment="1" applyProtection="1">
      <alignment horizontal="center" vertical="center"/>
      <protection hidden="1"/>
    </xf>
    <xf numFmtId="0" fontId="4" fillId="0" borderId="43" xfId="52" applyFont="1" applyBorder="1" applyAlignment="1" applyProtection="1">
      <alignment horizontal="left" vertical="center" wrapText="1"/>
      <protection locked="0"/>
    </xf>
    <xf numFmtId="0" fontId="4" fillId="0" borderId="43" xfId="52" applyFont="1" applyBorder="1" applyAlignment="1" applyProtection="1">
      <alignment horizontal="center" vertical="center" wrapText="1"/>
      <protection/>
    </xf>
    <xf numFmtId="1" fontId="8" fillId="0" borderId="39" xfId="52" applyNumberFormat="1" applyFont="1" applyBorder="1" applyAlignment="1" applyProtection="1">
      <alignment horizontal="center" vertical="center"/>
      <protection locked="0"/>
    </xf>
    <xf numFmtId="2" fontId="8" fillId="0" borderId="38" xfId="52" applyNumberFormat="1" applyFont="1" applyBorder="1" applyAlignment="1" applyProtection="1">
      <alignment horizontal="center" vertical="center"/>
      <protection locked="0"/>
    </xf>
    <xf numFmtId="164" fontId="4" fillId="0" borderId="37" xfId="52" applyNumberFormat="1" applyFont="1" applyBorder="1" applyAlignment="1" applyProtection="1">
      <alignment horizontal="center" vertical="center"/>
      <protection locked="0"/>
    </xf>
    <xf numFmtId="2" fontId="4" fillId="0" borderId="37" xfId="52" applyNumberFormat="1" applyFont="1" applyBorder="1" applyAlignment="1" applyProtection="1">
      <alignment horizontal="center" vertical="center"/>
      <protection locked="0"/>
    </xf>
    <xf numFmtId="0" fontId="4" fillId="0" borderId="35" xfId="52" applyFont="1" applyBorder="1" applyAlignment="1" applyProtection="1">
      <alignment horizontal="center" vertical="center" wrapText="1"/>
      <protection/>
    </xf>
    <xf numFmtId="1" fontId="8" fillId="0" borderId="31" xfId="52" applyNumberFormat="1" applyFont="1" applyBorder="1" applyAlignment="1" applyProtection="1">
      <alignment horizontal="center" vertical="center"/>
      <protection locked="0"/>
    </xf>
    <xf numFmtId="164" fontId="4" fillId="0" borderId="33" xfId="52" applyNumberFormat="1" applyFont="1" applyBorder="1" applyAlignment="1" applyProtection="1">
      <alignment horizontal="center" vertical="center"/>
      <protection locked="0"/>
    </xf>
    <xf numFmtId="4" fontId="4" fillId="0" borderId="33" xfId="52" applyNumberFormat="1" applyFont="1" applyBorder="1" applyAlignment="1" applyProtection="1">
      <alignment horizontal="center" vertical="center"/>
      <protection hidden="1"/>
    </xf>
    <xf numFmtId="1" fontId="8" fillId="0" borderId="31" xfId="52" applyNumberFormat="1" applyFont="1" applyBorder="1" applyAlignment="1" applyProtection="1">
      <alignment horizontal="center" vertical="center"/>
      <protection/>
    </xf>
    <xf numFmtId="167" fontId="8" fillId="0" borderId="44" xfId="52" applyNumberFormat="1" applyFont="1" applyBorder="1" applyAlignment="1" applyProtection="1">
      <alignment horizontal="center" vertical="center"/>
      <protection locked="0"/>
    </xf>
    <xf numFmtId="164" fontId="4" fillId="0" borderId="44" xfId="52" applyNumberFormat="1" applyFont="1" applyBorder="1" applyAlignment="1" applyProtection="1">
      <alignment horizontal="center" vertical="center"/>
      <protection locked="0"/>
    </xf>
    <xf numFmtId="2" fontId="4" fillId="0" borderId="44" xfId="52" applyNumberFormat="1" applyFont="1" applyBorder="1" applyAlignment="1" applyProtection="1">
      <alignment horizontal="center" vertical="center"/>
      <protection locked="0"/>
    </xf>
    <xf numFmtId="2" fontId="4" fillId="0" borderId="45" xfId="52" applyNumberFormat="1" applyFont="1" applyBorder="1" applyAlignment="1" applyProtection="1">
      <alignment horizontal="center" vertical="center"/>
      <protection locked="0"/>
    </xf>
    <xf numFmtId="164" fontId="4" fillId="0" borderId="46" xfId="52" applyNumberFormat="1" applyFont="1" applyBorder="1" applyAlignment="1" applyProtection="1">
      <alignment horizontal="center" vertical="center"/>
      <protection locked="0"/>
    </xf>
    <xf numFmtId="164" fontId="4" fillId="0" borderId="30" xfId="52" applyNumberFormat="1" applyFont="1" applyBorder="1" applyAlignment="1" applyProtection="1">
      <alignment horizontal="center" vertical="center"/>
      <protection locked="0"/>
    </xf>
    <xf numFmtId="164" fontId="4" fillId="0" borderId="35" xfId="52" applyNumberFormat="1" applyFont="1" applyBorder="1" applyAlignment="1" applyProtection="1">
      <alignment horizontal="center" vertical="center"/>
      <protection locked="0"/>
    </xf>
    <xf numFmtId="4" fontId="4" fillId="0" borderId="43" xfId="52" applyNumberFormat="1" applyFont="1" applyBorder="1" applyAlignment="1" applyProtection="1">
      <alignment horizontal="center" vertical="center"/>
      <protection hidden="1"/>
    </xf>
    <xf numFmtId="1" fontId="8" fillId="0" borderId="35" xfId="52" applyNumberFormat="1" applyFont="1" applyBorder="1" applyAlignment="1" applyProtection="1">
      <alignment horizontal="center" vertical="center"/>
      <protection/>
    </xf>
    <xf numFmtId="1" fontId="4" fillId="0" borderId="33" xfId="52" applyNumberFormat="1" applyFont="1" applyBorder="1" applyAlignment="1" applyProtection="1">
      <alignment horizontal="center" vertical="center"/>
      <protection locked="0"/>
    </xf>
    <xf numFmtId="0" fontId="4" fillId="0" borderId="0" xfId="52" applyFont="1" applyBorder="1" applyProtection="1">
      <alignment/>
      <protection locked="0"/>
    </xf>
    <xf numFmtId="0" fontId="3" fillId="0" borderId="0" xfId="52" applyFont="1" applyBorder="1" applyAlignment="1" applyProtection="1">
      <alignment horizontal="center" vertical="center"/>
      <protection/>
    </xf>
    <xf numFmtId="1" fontId="4" fillId="0" borderId="40" xfId="52" applyNumberFormat="1" applyFont="1" applyBorder="1" applyProtection="1">
      <alignment/>
      <protection hidden="1"/>
    </xf>
    <xf numFmtId="3" fontId="4" fillId="0" borderId="31" xfId="52" applyNumberFormat="1" applyFont="1" applyBorder="1" applyAlignment="1" applyProtection="1">
      <alignment horizontal="center" vertical="center"/>
      <protection/>
    </xf>
    <xf numFmtId="165" fontId="4" fillId="0" borderId="31" xfId="52" applyNumberFormat="1" applyFont="1" applyBorder="1" applyAlignment="1" applyProtection="1">
      <alignment horizontal="center" vertical="center"/>
      <protection locked="0"/>
    </xf>
    <xf numFmtId="0" fontId="4" fillId="0" borderId="47" xfId="52" applyFont="1" applyBorder="1" applyAlignment="1" applyProtection="1">
      <alignment horizontal="left" vertical="center" wrapText="1"/>
      <protection locked="0"/>
    </xf>
    <xf numFmtId="0" fontId="4" fillId="0" borderId="47" xfId="52" applyFont="1" applyBorder="1" applyAlignment="1" applyProtection="1">
      <alignment horizontal="center" vertical="center" wrapText="1"/>
      <protection/>
    </xf>
    <xf numFmtId="3" fontId="4" fillId="0" borderId="47" xfId="52" applyNumberFormat="1" applyFont="1" applyBorder="1" applyAlignment="1" applyProtection="1">
      <alignment horizontal="center" vertical="center"/>
      <protection/>
    </xf>
    <xf numFmtId="2" fontId="4" fillId="0" borderId="47" xfId="52" applyNumberFormat="1" applyFont="1" applyBorder="1" applyAlignment="1" applyProtection="1">
      <alignment horizontal="center" vertical="center"/>
      <protection locked="0"/>
    </xf>
    <xf numFmtId="164" fontId="4" fillId="0" borderId="47" xfId="52" applyNumberFormat="1" applyFont="1" applyBorder="1" applyAlignment="1" applyProtection="1">
      <alignment horizontal="center" vertical="center"/>
      <protection locked="0"/>
    </xf>
    <xf numFmtId="4" fontId="4" fillId="0" borderId="47" xfId="52" applyNumberFormat="1" applyFont="1" applyBorder="1" applyAlignment="1" applyProtection="1">
      <alignment horizontal="center" vertical="center"/>
      <protection hidden="1"/>
    </xf>
    <xf numFmtId="0" fontId="3" fillId="0" borderId="37" xfId="52" applyFont="1" applyBorder="1" applyAlignment="1" applyProtection="1">
      <alignment horizontal="right" vertical="center" wrapText="1"/>
      <protection locked="0"/>
    </xf>
    <xf numFmtId="0" fontId="4" fillId="0" borderId="34" xfId="52" applyFont="1" applyBorder="1" applyAlignment="1" applyProtection="1">
      <alignment horizontal="center" vertical="center"/>
      <protection locked="0"/>
    </xf>
    <xf numFmtId="4" fontId="3" fillId="0" borderId="37" xfId="52" applyNumberFormat="1" applyFont="1" applyBorder="1" applyAlignment="1" applyProtection="1">
      <alignment horizontal="center" vertical="center"/>
      <protection hidden="1"/>
    </xf>
    <xf numFmtId="0" fontId="4" fillId="0" borderId="16" xfId="52" applyFont="1" applyBorder="1" applyAlignment="1" applyProtection="1">
      <alignment horizontal="center" vertical="center"/>
      <protection/>
    </xf>
    <xf numFmtId="0" fontId="4" fillId="0" borderId="14" xfId="52" applyFont="1" applyBorder="1" applyAlignment="1" applyProtection="1">
      <alignment horizontal="left" vertical="center"/>
      <protection locked="0"/>
    </xf>
    <xf numFmtId="0" fontId="4" fillId="0" borderId="14" xfId="52" applyFont="1" applyBorder="1" applyAlignment="1" applyProtection="1">
      <alignment horizontal="center" vertical="center" wrapText="1"/>
      <protection/>
    </xf>
    <xf numFmtId="0" fontId="4" fillId="0" borderId="14" xfId="52" applyFont="1" applyBorder="1" applyAlignment="1" applyProtection="1">
      <alignment horizontal="center" vertical="center"/>
      <protection/>
    </xf>
    <xf numFmtId="0" fontId="4" fillId="0" borderId="14" xfId="52" applyFont="1" applyBorder="1" applyAlignment="1" applyProtection="1">
      <alignment horizontal="center" vertical="center"/>
      <protection locked="0"/>
    </xf>
    <xf numFmtId="2" fontId="4" fillId="0" borderId="14" xfId="52" applyNumberFormat="1" applyFont="1" applyBorder="1" applyAlignment="1" applyProtection="1">
      <alignment horizontal="center" vertical="center"/>
      <protection locked="0"/>
    </xf>
    <xf numFmtId="1" fontId="3" fillId="0" borderId="17" xfId="52" applyNumberFormat="1" applyFont="1" applyBorder="1" applyAlignment="1" applyProtection="1">
      <alignment horizontal="center" vertical="center"/>
      <protection/>
    </xf>
    <xf numFmtId="0" fontId="4" fillId="0" borderId="19" xfId="52" applyFont="1" applyBorder="1" applyAlignment="1" applyProtection="1">
      <alignment horizontal="center" vertical="center"/>
      <protection/>
    </xf>
    <xf numFmtId="1" fontId="3" fillId="0" borderId="20" xfId="52" applyNumberFormat="1" applyFont="1" applyBorder="1" applyAlignment="1" applyProtection="1">
      <alignment horizontal="center" vertical="center"/>
      <protection hidden="1"/>
    </xf>
    <xf numFmtId="0" fontId="4" fillId="0" borderId="48" xfId="52" applyFont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left" vertical="center" wrapText="1"/>
    </xf>
    <xf numFmtId="4" fontId="13" fillId="0" borderId="49" xfId="52" applyNumberFormat="1" applyFont="1" applyBorder="1" applyAlignment="1" applyProtection="1">
      <alignment horizontal="center" vertical="center"/>
      <protection hidden="1"/>
    </xf>
    <xf numFmtId="0" fontId="60" fillId="0" borderId="0" xfId="0" applyFont="1" applyBorder="1" applyAlignment="1">
      <alignment vertical="center"/>
    </xf>
    <xf numFmtId="0" fontId="59" fillId="0" borderId="50" xfId="0" applyFont="1" applyBorder="1" applyAlignment="1" applyProtection="1">
      <alignment horizontal="center" vertical="center" wrapText="1"/>
      <protection locked="0"/>
    </xf>
    <xf numFmtId="0" fontId="59" fillId="0" borderId="51" xfId="0" applyFont="1" applyBorder="1" applyAlignment="1">
      <alignment horizontal="center" vertical="center" wrapText="1"/>
    </xf>
    <xf numFmtId="0" fontId="59" fillId="0" borderId="52" xfId="0" applyFont="1" applyBorder="1" applyAlignment="1">
      <alignment horizontal="center" vertical="center" wrapText="1"/>
    </xf>
    <xf numFmtId="0" fontId="59" fillId="0" borderId="53" xfId="0" applyFont="1" applyBorder="1" applyAlignment="1">
      <alignment horizontal="center" vertical="center" wrapText="1"/>
    </xf>
    <xf numFmtId="0" fontId="59" fillId="0" borderId="14" xfId="0" applyFont="1" applyBorder="1" applyAlignment="1">
      <alignment/>
    </xf>
    <xf numFmtId="0" fontId="59" fillId="0" borderId="54" xfId="0" applyFont="1" applyBorder="1" applyAlignment="1">
      <alignment horizontal="center" vertical="center"/>
    </xf>
    <xf numFmtId="0" fontId="59" fillId="0" borderId="53" xfId="0" applyFont="1" applyBorder="1" applyAlignment="1" applyProtection="1">
      <alignment horizontal="center" vertical="center" wrapText="1"/>
      <protection locked="0"/>
    </xf>
    <xf numFmtId="3" fontId="59" fillId="0" borderId="55" xfId="0" applyNumberFormat="1" applyFont="1" applyBorder="1" applyAlignment="1">
      <alignment horizontal="center" vertical="center" wrapText="1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59" fillId="0" borderId="57" xfId="0" applyFont="1" applyBorder="1" applyAlignment="1" applyProtection="1">
      <alignment horizontal="center" vertical="center" wrapText="1"/>
      <protection locked="0"/>
    </xf>
    <xf numFmtId="3" fontId="3" fillId="0" borderId="58" xfId="0" applyNumberFormat="1" applyFont="1" applyBorder="1" applyAlignment="1">
      <alignment horizontal="center" vertical="center" wrapText="1"/>
    </xf>
    <xf numFmtId="0" fontId="59" fillId="0" borderId="59" xfId="0" applyFont="1" applyBorder="1" applyAlignment="1">
      <alignment/>
    </xf>
    <xf numFmtId="0" fontId="59" fillId="0" borderId="38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/>
    </xf>
    <xf numFmtId="0" fontId="59" fillId="0" borderId="37" xfId="0" applyFont="1" applyBorder="1" applyAlignment="1">
      <alignment/>
    </xf>
    <xf numFmtId="3" fontId="59" fillId="0" borderId="58" xfId="0" applyNumberFormat="1" applyFont="1" applyBorder="1" applyAlignment="1">
      <alignment/>
    </xf>
    <xf numFmtId="0" fontId="59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3" fontId="59" fillId="0" borderId="20" xfId="0" applyNumberFormat="1" applyFont="1" applyBorder="1" applyAlignment="1">
      <alignment/>
    </xf>
    <xf numFmtId="0" fontId="59" fillId="0" borderId="60" xfId="0" applyFont="1" applyBorder="1" applyAlignment="1">
      <alignment horizontal="center"/>
    </xf>
    <xf numFmtId="0" fontId="59" fillId="0" borderId="38" xfId="0" applyFont="1" applyBorder="1" applyAlignment="1">
      <alignment/>
    </xf>
    <xf numFmtId="0" fontId="59" fillId="0" borderId="40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9" fillId="0" borderId="39" xfId="0" applyFont="1" applyBorder="1" applyAlignment="1" applyProtection="1">
      <alignment horizontal="center" vertical="center"/>
      <protection locked="0"/>
    </xf>
    <xf numFmtId="0" fontId="59" fillId="0" borderId="39" xfId="0" applyFont="1" applyBorder="1" applyAlignment="1">
      <alignment horizontal="left" vertical="center" wrapText="1"/>
    </xf>
    <xf numFmtId="3" fontId="59" fillId="0" borderId="61" xfId="0" applyNumberFormat="1" applyFont="1" applyBorder="1" applyAlignment="1">
      <alignment horizontal="center" vertical="center"/>
    </xf>
    <xf numFmtId="0" fontId="59" fillId="0" borderId="60" xfId="0" applyFont="1" applyBorder="1" applyAlignment="1">
      <alignment horizontal="center" vertical="center"/>
    </xf>
    <xf numFmtId="0" fontId="59" fillId="0" borderId="62" xfId="0" applyFont="1" applyBorder="1" applyAlignment="1" applyProtection="1">
      <alignment horizontal="left" vertical="center" wrapText="1"/>
      <protection locked="0"/>
    </xf>
    <xf numFmtId="0" fontId="59" fillId="0" borderId="62" xfId="0" applyFont="1" applyBorder="1" applyAlignment="1">
      <alignment horizontal="center" vertical="center" wrapText="1"/>
    </xf>
    <xf numFmtId="0" fontId="59" fillId="0" borderId="63" xfId="0" applyFont="1" applyBorder="1" applyAlignment="1">
      <alignment horizontal="center" vertical="center"/>
    </xf>
    <xf numFmtId="2" fontId="59" fillId="0" borderId="63" xfId="0" applyNumberFormat="1" applyFont="1" applyBorder="1" applyAlignment="1">
      <alignment horizontal="left" vertical="center" wrapText="1"/>
    </xf>
    <xf numFmtId="4" fontId="59" fillId="0" borderId="64" xfId="0" applyNumberFormat="1" applyFont="1" applyBorder="1" applyAlignment="1">
      <alignment horizontal="center" vertical="center"/>
    </xf>
    <xf numFmtId="0" fontId="59" fillId="0" borderId="65" xfId="0" applyFont="1" applyBorder="1" applyAlignment="1">
      <alignment horizontal="center" vertical="center"/>
    </xf>
    <xf numFmtId="0" fontId="59" fillId="0" borderId="42" xfId="0" applyFont="1" applyBorder="1" applyAlignment="1">
      <alignment/>
    </xf>
    <xf numFmtId="0" fontId="59" fillId="0" borderId="42" xfId="0" applyFont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/>
    </xf>
    <xf numFmtId="2" fontId="59" fillId="0" borderId="42" xfId="0" applyNumberFormat="1" applyFont="1" applyBorder="1" applyAlignment="1">
      <alignment horizontal="center" vertical="center"/>
    </xf>
    <xf numFmtId="2" fontId="59" fillId="0" borderId="42" xfId="0" applyNumberFormat="1" applyFont="1" applyBorder="1" applyAlignment="1" applyProtection="1">
      <alignment horizontal="center" vertical="center"/>
      <protection locked="0"/>
    </xf>
    <xf numFmtId="2" fontId="59" fillId="0" borderId="42" xfId="0" applyNumberFormat="1" applyFont="1" applyBorder="1" applyAlignment="1">
      <alignment horizontal="left" vertical="center" wrapText="1"/>
    </xf>
    <xf numFmtId="3" fontId="59" fillId="0" borderId="66" xfId="0" applyNumberFormat="1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/>
    </xf>
    <xf numFmtId="0" fontId="59" fillId="0" borderId="47" xfId="0" applyFont="1" applyBorder="1" applyAlignment="1">
      <alignment horizontal="left" vertical="center"/>
    </xf>
    <xf numFmtId="0" fontId="59" fillId="0" borderId="47" xfId="0" applyFont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/>
    </xf>
    <xf numFmtId="2" fontId="59" fillId="0" borderId="47" xfId="0" applyNumberFormat="1" applyFont="1" applyBorder="1" applyAlignment="1">
      <alignment horizontal="center" vertical="center"/>
    </xf>
    <xf numFmtId="2" fontId="59" fillId="0" borderId="47" xfId="0" applyNumberFormat="1" applyFont="1" applyBorder="1" applyAlignment="1" applyProtection="1">
      <alignment horizontal="center" vertical="center"/>
      <protection locked="0"/>
    </xf>
    <xf numFmtId="2" fontId="59" fillId="0" borderId="47" xfId="0" applyNumberFormat="1" applyFont="1" applyBorder="1" applyAlignment="1">
      <alignment horizontal="left" vertical="center" wrapText="1"/>
    </xf>
    <xf numFmtId="0" fontId="59" fillId="0" borderId="68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59" fillId="0" borderId="62" xfId="0" applyFont="1" applyBorder="1" applyAlignment="1" applyProtection="1">
      <alignment horizontal="center" vertical="center"/>
      <protection locked="0"/>
    </xf>
    <xf numFmtId="2" fontId="59" fillId="0" borderId="62" xfId="0" applyNumberFormat="1" applyFont="1" applyBorder="1" applyAlignment="1" applyProtection="1">
      <alignment horizontal="center" vertical="center"/>
      <protection locked="0"/>
    </xf>
    <xf numFmtId="2" fontId="59" fillId="0" borderId="62" xfId="0" applyNumberFormat="1" applyFont="1" applyBorder="1" applyAlignment="1">
      <alignment horizontal="center" vertical="center"/>
    </xf>
    <xf numFmtId="2" fontId="59" fillId="0" borderId="62" xfId="0" applyNumberFormat="1" applyFont="1" applyBorder="1" applyAlignment="1">
      <alignment horizontal="left" vertical="center" wrapText="1"/>
    </xf>
    <xf numFmtId="3" fontId="59" fillId="0" borderId="64" xfId="0" applyNumberFormat="1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0" fontId="59" fillId="0" borderId="31" xfId="0" applyFont="1" applyBorder="1" applyAlignment="1" applyProtection="1">
      <alignment horizontal="right" vertical="center" wrapText="1"/>
      <protection locked="0"/>
    </xf>
    <xf numFmtId="0" fontId="59" fillId="0" borderId="31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/>
    </xf>
    <xf numFmtId="0" fontId="59" fillId="0" borderId="31" xfId="0" applyFont="1" applyBorder="1" applyAlignment="1" applyProtection="1">
      <alignment horizontal="center" vertical="center"/>
      <protection locked="0"/>
    </xf>
    <xf numFmtId="2" fontId="59" fillId="0" borderId="31" xfId="0" applyNumberFormat="1" applyFont="1" applyBorder="1" applyAlignment="1" applyProtection="1">
      <alignment horizontal="center" vertical="center"/>
      <protection locked="0"/>
    </xf>
    <xf numFmtId="2" fontId="59" fillId="0" borderId="31" xfId="0" applyNumberFormat="1" applyFont="1" applyBorder="1" applyAlignment="1">
      <alignment horizontal="left" vertical="center" wrapText="1"/>
    </xf>
    <xf numFmtId="3" fontId="3" fillId="0" borderId="69" xfId="0" applyNumberFormat="1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3" fontId="59" fillId="0" borderId="70" xfId="0" applyNumberFormat="1" applyFont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59" fillId="0" borderId="72" xfId="0" applyFont="1" applyBorder="1" applyAlignment="1" applyProtection="1">
      <alignment horizontal="left" vertical="center" wrapText="1"/>
      <protection locked="0"/>
    </xf>
    <xf numFmtId="0" fontId="59" fillId="0" borderId="72" xfId="0" applyFont="1" applyBorder="1" applyAlignment="1">
      <alignment horizontal="center" vertical="center" wrapText="1"/>
    </xf>
    <xf numFmtId="0" fontId="59" fillId="0" borderId="72" xfId="0" applyFont="1" applyBorder="1" applyAlignment="1">
      <alignment horizontal="center" vertical="center"/>
    </xf>
    <xf numFmtId="0" fontId="59" fillId="0" borderId="72" xfId="0" applyFont="1" applyBorder="1" applyAlignment="1" applyProtection="1">
      <alignment horizontal="center" vertical="center"/>
      <protection locked="0"/>
    </xf>
    <xf numFmtId="2" fontId="59" fillId="0" borderId="72" xfId="0" applyNumberFormat="1" applyFont="1" applyBorder="1" applyAlignment="1" applyProtection="1">
      <alignment horizontal="center" vertical="center"/>
      <protection locked="0"/>
    </xf>
    <xf numFmtId="2" fontId="59" fillId="0" borderId="72" xfId="0" applyNumberFormat="1" applyFont="1" applyBorder="1" applyAlignment="1">
      <alignment horizontal="center" vertical="center"/>
    </xf>
    <xf numFmtId="2" fontId="59" fillId="0" borderId="72" xfId="0" applyNumberFormat="1" applyFont="1" applyBorder="1" applyAlignment="1">
      <alignment horizontal="left" vertical="center" wrapText="1"/>
    </xf>
    <xf numFmtId="3" fontId="59" fillId="0" borderId="73" xfId="0" applyNumberFormat="1" applyFont="1" applyBorder="1" applyAlignment="1">
      <alignment horizontal="center" vertical="center"/>
    </xf>
    <xf numFmtId="0" fontId="59" fillId="0" borderId="74" xfId="0" applyFont="1" applyBorder="1" applyAlignment="1">
      <alignment horizontal="center" vertical="center"/>
    </xf>
    <xf numFmtId="0" fontId="59" fillId="0" borderId="75" xfId="0" applyFont="1" applyBorder="1" applyAlignment="1" applyProtection="1">
      <alignment horizontal="left" vertical="center" wrapText="1"/>
      <protection locked="0"/>
    </xf>
    <xf numFmtId="0" fontId="14" fillId="0" borderId="76" xfId="0" applyFont="1" applyBorder="1" applyAlignment="1">
      <alignment horizontal="center" wrapText="1"/>
    </xf>
    <xf numFmtId="0" fontId="59" fillId="0" borderId="77" xfId="0" applyFont="1" applyBorder="1" applyAlignment="1">
      <alignment horizontal="center" vertical="center"/>
    </xf>
    <xf numFmtId="2" fontId="59" fillId="0" borderId="31" xfId="0" applyNumberFormat="1" applyFont="1" applyBorder="1" applyAlignment="1">
      <alignment horizontal="center" vertical="center"/>
    </xf>
    <xf numFmtId="2" fontId="59" fillId="0" borderId="46" xfId="0" applyNumberFormat="1" applyFont="1" applyBorder="1" applyAlignment="1">
      <alignment horizontal="left" vertical="center" wrapText="1"/>
    </xf>
    <xf numFmtId="3" fontId="59" fillId="0" borderId="69" xfId="0" applyNumberFormat="1" applyFont="1" applyBorder="1" applyAlignment="1">
      <alignment horizontal="center" vertical="center"/>
    </xf>
    <xf numFmtId="0" fontId="59" fillId="0" borderId="32" xfId="0" applyNumberFormat="1" applyFont="1" applyBorder="1" applyAlignment="1">
      <alignment horizontal="center" vertical="center"/>
    </xf>
    <xf numFmtId="0" fontId="59" fillId="0" borderId="35" xfId="0" applyFont="1" applyBorder="1" applyAlignment="1" applyProtection="1">
      <alignment horizontal="center" vertical="center"/>
      <protection locked="0"/>
    </xf>
    <xf numFmtId="2" fontId="59" fillId="0" borderId="35" xfId="0" applyNumberFormat="1" applyFont="1" applyBorder="1" applyAlignment="1" applyProtection="1">
      <alignment horizontal="center" vertical="center"/>
      <protection locked="0"/>
    </xf>
    <xf numFmtId="2" fontId="59" fillId="0" borderId="33" xfId="0" applyNumberFormat="1" applyFont="1" applyBorder="1" applyAlignment="1" applyProtection="1">
      <alignment horizontal="center" vertical="center"/>
      <protection locked="0"/>
    </xf>
    <xf numFmtId="2" fontId="59" fillId="0" borderId="35" xfId="0" applyNumberFormat="1" applyFont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right" vertical="center" wrapText="1"/>
      <protection locked="0"/>
    </xf>
    <xf numFmtId="0" fontId="59" fillId="0" borderId="34" xfId="0" applyFont="1" applyBorder="1" applyAlignment="1" applyProtection="1">
      <alignment horizontal="center" vertical="center"/>
      <protection locked="0"/>
    </xf>
    <xf numFmtId="2" fontId="59" fillId="0" borderId="34" xfId="0" applyNumberFormat="1" applyFont="1" applyBorder="1" applyAlignment="1" applyProtection="1">
      <alignment horizontal="center" vertical="center"/>
      <protection locked="0"/>
    </xf>
    <xf numFmtId="3" fontId="3" fillId="0" borderId="70" xfId="0" applyNumberFormat="1" applyFont="1" applyBorder="1" applyAlignment="1">
      <alignment horizontal="center" vertical="center"/>
    </xf>
    <xf numFmtId="164" fontId="59" fillId="0" borderId="72" xfId="0" applyNumberFormat="1" applyFont="1" applyBorder="1" applyAlignment="1">
      <alignment horizontal="center" vertical="center"/>
    </xf>
    <xf numFmtId="164" fontId="59" fillId="0" borderId="72" xfId="0" applyNumberFormat="1" applyFont="1" applyBorder="1" applyAlignment="1" applyProtection="1">
      <alignment horizontal="center" vertical="center"/>
      <protection locked="0"/>
    </xf>
    <xf numFmtId="0" fontId="59" fillId="0" borderId="62" xfId="0" applyNumberFormat="1" applyFont="1" applyBorder="1" applyAlignment="1" applyProtection="1">
      <alignment horizontal="center" vertical="center"/>
      <protection locked="0"/>
    </xf>
    <xf numFmtId="164" fontId="59" fillId="0" borderId="62" xfId="0" applyNumberFormat="1" applyFont="1" applyBorder="1" applyAlignment="1">
      <alignment horizontal="center" vertical="center"/>
    </xf>
    <xf numFmtId="0" fontId="59" fillId="0" borderId="45" xfId="0" applyFont="1" applyBorder="1" applyAlignment="1" applyProtection="1">
      <alignment horizontal="left" vertical="center" wrapText="1"/>
      <protection locked="0"/>
    </xf>
    <xf numFmtId="0" fontId="59" fillId="0" borderId="45" xfId="0" applyFont="1" applyBorder="1" applyAlignment="1">
      <alignment horizontal="center" vertical="center" wrapText="1"/>
    </xf>
    <xf numFmtId="166" fontId="59" fillId="0" borderId="45" xfId="0" applyNumberFormat="1" applyFont="1" applyBorder="1" applyAlignment="1">
      <alignment horizontal="center" vertical="center"/>
    </xf>
    <xf numFmtId="2" fontId="59" fillId="0" borderId="45" xfId="0" applyNumberFormat="1" applyFont="1" applyBorder="1" applyAlignment="1" applyProtection="1">
      <alignment horizontal="center" vertical="center"/>
      <protection locked="0"/>
    </xf>
    <xf numFmtId="2" fontId="59" fillId="0" borderId="45" xfId="0" applyNumberFormat="1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3" fontId="59" fillId="0" borderId="72" xfId="0" applyNumberFormat="1" applyFont="1" applyBorder="1" applyAlignment="1">
      <alignment horizontal="center" vertical="center"/>
    </xf>
    <xf numFmtId="167" fontId="59" fillId="0" borderId="72" xfId="0" applyNumberFormat="1" applyFont="1" applyBorder="1" applyAlignment="1" applyProtection="1">
      <alignment horizontal="center" vertical="center"/>
      <protection locked="0"/>
    </xf>
    <xf numFmtId="0" fontId="59" fillId="0" borderId="47" xfId="0" applyFont="1" applyBorder="1" applyAlignment="1" applyProtection="1">
      <alignment horizontal="left" vertical="center" wrapText="1"/>
      <protection locked="0"/>
    </xf>
    <xf numFmtId="0" fontId="59" fillId="0" borderId="43" xfId="0" applyFont="1" applyBorder="1" applyAlignment="1">
      <alignment horizontal="center" vertical="center" wrapText="1"/>
    </xf>
    <xf numFmtId="166" fontId="59" fillId="0" borderId="47" xfId="0" applyNumberFormat="1" applyFont="1" applyBorder="1" applyAlignment="1">
      <alignment horizontal="center" vertical="center"/>
    </xf>
    <xf numFmtId="167" fontId="59" fillId="0" borderId="47" xfId="0" applyNumberFormat="1" applyFont="1" applyBorder="1" applyAlignment="1" applyProtection="1">
      <alignment horizontal="center" vertical="center"/>
      <protection locked="0"/>
    </xf>
    <xf numFmtId="0" fontId="59" fillId="0" borderId="31" xfId="0" applyFont="1" applyBorder="1" applyAlignment="1" applyProtection="1">
      <alignment horizontal="left" vertical="center" wrapText="1"/>
      <protection locked="0"/>
    </xf>
    <xf numFmtId="2" fontId="7" fillId="0" borderId="31" xfId="0" applyNumberFormat="1" applyFont="1" applyBorder="1" applyAlignment="1">
      <alignment horizontal="left" vertical="center" wrapText="1"/>
    </xf>
    <xf numFmtId="0" fontId="59" fillId="0" borderId="16" xfId="0" applyFont="1" applyBorder="1" applyAlignment="1">
      <alignment/>
    </xf>
    <xf numFmtId="0" fontId="59" fillId="0" borderId="14" xfId="0" applyFont="1" applyFill="1" applyBorder="1" applyAlignment="1" applyProtection="1">
      <alignment horizontal="right" vertical="center" wrapText="1"/>
      <protection locked="0"/>
    </xf>
    <xf numFmtId="0" fontId="59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3" fontId="59" fillId="0" borderId="17" xfId="0" applyNumberFormat="1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/>
    </xf>
    <xf numFmtId="0" fontId="59" fillId="0" borderId="48" xfId="0" applyFont="1" applyBorder="1" applyAlignment="1">
      <alignment/>
    </xf>
    <xf numFmtId="0" fontId="59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" fontId="13" fillId="0" borderId="49" xfId="0" applyNumberFormat="1" applyFont="1" applyBorder="1" applyAlignment="1">
      <alignment horizontal="center"/>
    </xf>
    <xf numFmtId="4" fontId="65" fillId="0" borderId="0" xfId="0" applyNumberFormat="1" applyFont="1" applyAlignment="1">
      <alignment/>
    </xf>
    <xf numFmtId="0" fontId="66" fillId="0" borderId="12" xfId="0" applyFont="1" applyBorder="1" applyAlignment="1">
      <alignment horizontal="center" vertical="center"/>
    </xf>
    <xf numFmtId="0" fontId="66" fillId="0" borderId="15" xfId="0" applyFont="1" applyBorder="1" applyAlignment="1">
      <alignment/>
    </xf>
    <xf numFmtId="4" fontId="66" fillId="0" borderId="13" xfId="0" applyNumberFormat="1" applyFont="1" applyBorder="1" applyAlignment="1">
      <alignment/>
    </xf>
    <xf numFmtId="0" fontId="67" fillId="0" borderId="78" xfId="0" applyFont="1" applyBorder="1" applyAlignment="1">
      <alignment horizontal="left" vertical="top" wrapText="1"/>
    </xf>
    <xf numFmtId="0" fontId="67" fillId="0" borderId="79" xfId="0" applyFont="1" applyBorder="1" applyAlignment="1">
      <alignment horizontal="center" vertical="center" wrapText="1"/>
    </xf>
    <xf numFmtId="0" fontId="62" fillId="0" borderId="80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81" xfId="0" applyFont="1" applyBorder="1" applyAlignment="1">
      <alignment horizontal="center" vertical="center" wrapText="1"/>
    </xf>
    <xf numFmtId="0" fontId="4" fillId="0" borderId="31" xfId="52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>
      <alignment horizontal="center" vertical="top" wrapText="1"/>
    </xf>
    <xf numFmtId="4" fontId="67" fillId="0" borderId="0" xfId="0" applyNumberFormat="1" applyFont="1" applyBorder="1" applyAlignment="1">
      <alignment horizontal="center" vertical="top" wrapText="1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left"/>
    </xf>
    <xf numFmtId="0" fontId="59" fillId="0" borderId="0" xfId="0" applyFont="1" applyBorder="1" applyAlignment="1">
      <alignment horizontal="right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5" fillId="0" borderId="0" xfId="0" applyFont="1" applyAlignment="1">
      <alignment horizontal="center"/>
    </xf>
    <xf numFmtId="0" fontId="68" fillId="0" borderId="0" xfId="0" applyFont="1" applyAlignment="1">
      <alignment horizontal="center" vertical="top" wrapText="1"/>
    </xf>
    <xf numFmtId="0" fontId="11" fillId="0" borderId="0" xfId="52" applyFont="1" applyBorder="1" applyAlignment="1" applyProtection="1">
      <alignment horizontal="left" vertical="center" wrapText="1"/>
      <protection locked="0"/>
    </xf>
    <xf numFmtId="4" fontId="67" fillId="0" borderId="82" xfId="0" applyNumberFormat="1" applyFont="1" applyBorder="1" applyAlignment="1">
      <alignment horizontal="center" vertical="top" wrapText="1"/>
    </xf>
    <xf numFmtId="4" fontId="67" fillId="0" borderId="83" xfId="0" applyNumberFormat="1" applyFont="1" applyBorder="1" applyAlignment="1">
      <alignment horizontal="center" vertical="top" wrapText="1"/>
    </xf>
    <xf numFmtId="4" fontId="67" fillId="0" borderId="84" xfId="0" applyNumberFormat="1" applyFont="1" applyBorder="1" applyAlignment="1">
      <alignment horizontal="center" vertical="top" wrapText="1"/>
    </xf>
    <xf numFmtId="0" fontId="67" fillId="0" borderId="85" xfId="0" applyFont="1" applyBorder="1" applyAlignment="1">
      <alignment horizontal="center" vertical="center" wrapText="1"/>
    </xf>
    <xf numFmtId="0" fontId="67" fillId="0" borderId="86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left" vertical="top" wrapText="1"/>
    </xf>
    <xf numFmtId="0" fontId="67" fillId="0" borderId="87" xfId="0" applyFont="1" applyBorder="1" applyAlignment="1">
      <alignment horizontal="left" vertical="top" wrapText="1"/>
    </xf>
    <xf numFmtId="0" fontId="62" fillId="0" borderId="88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89" xfId="0" applyFont="1" applyBorder="1" applyAlignment="1">
      <alignment horizontal="center" vertical="center" wrapText="1"/>
    </xf>
    <xf numFmtId="0" fontId="67" fillId="0" borderId="90" xfId="0" applyFont="1" applyBorder="1" applyAlignment="1">
      <alignment horizontal="center" vertical="top" wrapText="1"/>
    </xf>
    <xf numFmtId="0" fontId="67" fillId="0" borderId="14" xfId="0" applyFont="1" applyBorder="1" applyAlignment="1">
      <alignment horizontal="center" vertical="top" wrapText="1"/>
    </xf>
    <xf numFmtId="0" fontId="67" fillId="0" borderId="91" xfId="0" applyFont="1" applyBorder="1" applyAlignment="1">
      <alignment horizontal="center" vertical="top" wrapText="1"/>
    </xf>
    <xf numFmtId="0" fontId="67" fillId="0" borderId="92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center" vertical="top" wrapText="1"/>
    </xf>
    <xf numFmtId="0" fontId="67" fillId="0" borderId="93" xfId="0" applyFont="1" applyBorder="1" applyAlignment="1">
      <alignment horizontal="center" vertical="top" wrapText="1"/>
    </xf>
    <xf numFmtId="0" fontId="67" fillId="0" borderId="94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0" fontId="67" fillId="0" borderId="95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left" vertical="center" wrapText="1"/>
    </xf>
    <xf numFmtId="0" fontId="67" fillId="0" borderId="96" xfId="0" applyFont="1" applyBorder="1" applyAlignment="1">
      <alignment horizontal="center" vertical="center" wrapText="1"/>
    </xf>
    <xf numFmtId="0" fontId="67" fillId="0" borderId="97" xfId="0" applyFont="1" applyBorder="1" applyAlignment="1">
      <alignment horizontal="center" vertical="center" wrapText="1"/>
    </xf>
    <xf numFmtId="0" fontId="67" fillId="0" borderId="98" xfId="0" applyFont="1" applyBorder="1" applyAlignment="1">
      <alignment horizontal="center" vertical="center" wrapText="1"/>
    </xf>
    <xf numFmtId="0" fontId="67" fillId="0" borderId="99" xfId="0" applyFont="1" applyBorder="1" applyAlignment="1">
      <alignment horizontal="center" vertical="center" wrapText="1"/>
    </xf>
    <xf numFmtId="0" fontId="67" fillId="0" borderId="87" xfId="0" applyFont="1" applyBorder="1" applyAlignment="1">
      <alignment horizontal="center" vertical="center" wrapText="1"/>
    </xf>
    <xf numFmtId="0" fontId="67" fillId="0" borderId="82" xfId="0" applyFont="1" applyBorder="1" applyAlignment="1">
      <alignment horizontal="center" vertical="center" wrapText="1"/>
    </xf>
    <xf numFmtId="0" fontId="67" fillId="0" borderId="83" xfId="0" applyFont="1" applyBorder="1" applyAlignment="1">
      <alignment horizontal="center" vertical="center" wrapText="1"/>
    </xf>
    <xf numFmtId="0" fontId="67" fillId="0" borderId="84" xfId="0" applyFont="1" applyBorder="1" applyAlignment="1">
      <alignment horizontal="center" vertical="center" wrapText="1"/>
    </xf>
    <xf numFmtId="0" fontId="67" fillId="0" borderId="9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91" xfId="0" applyFont="1" applyBorder="1" applyAlignment="1">
      <alignment horizontal="center" vertical="center" wrapText="1"/>
    </xf>
    <xf numFmtId="0" fontId="67" fillId="0" borderId="9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93" xfId="0" applyFont="1" applyBorder="1" applyAlignment="1">
      <alignment horizontal="center" vertical="center" wrapText="1"/>
    </xf>
    <xf numFmtId="0" fontId="67" fillId="0" borderId="94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9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right"/>
    </xf>
    <xf numFmtId="0" fontId="4" fillId="0" borderId="37" xfId="52" applyFont="1" applyBorder="1" applyAlignment="1" applyProtection="1">
      <alignment horizontal="center" vertical="center" wrapText="1"/>
      <protection/>
    </xf>
    <xf numFmtId="0" fontId="4" fillId="0" borderId="43" xfId="52" applyFont="1" applyBorder="1" applyAlignment="1" applyProtection="1">
      <alignment horizontal="center" vertical="center" wrapText="1"/>
      <protection/>
    </xf>
    <xf numFmtId="0" fontId="69" fillId="0" borderId="0" xfId="0" applyFont="1" applyAlignment="1">
      <alignment horizontal="right" vertical="top" wrapText="1"/>
    </xf>
    <xf numFmtId="0" fontId="59" fillId="0" borderId="0" xfId="0" applyFont="1" applyAlignment="1">
      <alignment horizontal="left" vertical="top" wrapText="1"/>
    </xf>
    <xf numFmtId="0" fontId="59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 геодезия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SheetLayoutView="100" zoomScalePageLayoutView="0" workbookViewId="0" topLeftCell="A148">
      <selection activeCell="C3" sqref="C3"/>
    </sheetView>
  </sheetViews>
  <sheetFormatPr defaultColWidth="9.140625" defaultRowHeight="15"/>
  <cols>
    <col min="1" max="1" width="5.7109375" style="2" customWidth="1"/>
    <col min="2" max="2" width="31.7109375" style="1" customWidth="1"/>
    <col min="3" max="3" width="9.8515625" style="1" customWidth="1"/>
    <col min="4" max="4" width="13.00390625" style="1" customWidth="1"/>
    <col min="5" max="5" width="11.140625" style="1" customWidth="1"/>
    <col min="6" max="6" width="4.8515625" style="3" customWidth="1"/>
    <col min="7" max="7" width="6.00390625" style="3" customWidth="1"/>
    <col min="8" max="8" width="5.421875" style="3" customWidth="1"/>
    <col min="9" max="9" width="5.7109375" style="1" customWidth="1"/>
    <col min="10" max="10" width="4.8515625" style="1" customWidth="1"/>
    <col min="11" max="11" width="7.7109375" style="1" customWidth="1"/>
    <col min="12" max="12" width="17.8515625" style="1" bestFit="1" customWidth="1"/>
    <col min="13" max="16384" width="9.140625" style="1" customWidth="1"/>
  </cols>
  <sheetData>
    <row r="1" spans="6:12" ht="14.25">
      <c r="F1" s="414" t="s">
        <v>12</v>
      </c>
      <c r="G1" s="414"/>
      <c r="H1" s="414"/>
      <c r="I1" s="414"/>
      <c r="J1" s="414"/>
      <c r="K1" s="414"/>
      <c r="L1" s="414"/>
    </row>
    <row r="2" spans="10:12" ht="15">
      <c r="J2" s="4"/>
      <c r="K2" s="417" t="s">
        <v>7</v>
      </c>
      <c r="L2" s="417"/>
    </row>
    <row r="3" spans="7:12" ht="18" customHeight="1">
      <c r="G3" s="417" t="s">
        <v>163</v>
      </c>
      <c r="H3" s="417"/>
      <c r="I3" s="417"/>
      <c r="J3" s="417"/>
      <c r="K3" s="417"/>
      <c r="L3" s="417"/>
    </row>
    <row r="4" spans="1:12" ht="16.5" customHeight="1">
      <c r="A4" s="372"/>
      <c r="G4" s="417" t="s">
        <v>164</v>
      </c>
      <c r="H4" s="417"/>
      <c r="I4" s="417"/>
      <c r="J4" s="417"/>
      <c r="K4" s="417"/>
      <c r="L4" s="417"/>
    </row>
    <row r="5" spans="7:12" ht="28.5" customHeight="1">
      <c r="G5" s="371"/>
      <c r="H5" s="419" t="s">
        <v>161</v>
      </c>
      <c r="I5" s="419"/>
      <c r="J5" s="419"/>
      <c r="K5" s="419"/>
      <c r="L5" s="419"/>
    </row>
    <row r="7" spans="1:12" ht="15.75">
      <c r="A7" s="374" t="s">
        <v>0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</row>
    <row r="8" spans="1:12" ht="15.75">
      <c r="A8" s="374" t="s">
        <v>8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</row>
    <row r="9" spans="1:12" ht="18" customHeight="1">
      <c r="A9" s="418" t="s">
        <v>6</v>
      </c>
      <c r="B9" s="418"/>
      <c r="C9" s="375" t="s">
        <v>160</v>
      </c>
      <c r="D9" s="375"/>
      <c r="E9" s="375"/>
      <c r="F9" s="375"/>
      <c r="G9" s="375"/>
      <c r="H9" s="375"/>
      <c r="I9" s="375"/>
      <c r="J9" s="375"/>
      <c r="K9" s="375"/>
      <c r="L9" s="375"/>
    </row>
    <row r="11" spans="1:8" s="5" customFormat="1" ht="29.25" customHeight="1" thickBot="1">
      <c r="A11" s="396" t="s">
        <v>74</v>
      </c>
      <c r="B11" s="396"/>
      <c r="C11" s="6" t="s">
        <v>75</v>
      </c>
      <c r="D11" s="6"/>
      <c r="E11" s="6"/>
      <c r="F11" s="6"/>
      <c r="G11" s="7"/>
      <c r="H11" s="7"/>
    </row>
    <row r="12" spans="1:12" s="5" customFormat="1" ht="29.25" customHeight="1" thickBot="1">
      <c r="A12" s="8" t="s">
        <v>13</v>
      </c>
      <c r="B12" s="9" t="s">
        <v>14</v>
      </c>
      <c r="C12" s="10" t="s">
        <v>15</v>
      </c>
      <c r="D12" s="11" t="s">
        <v>16</v>
      </c>
      <c r="E12" s="10" t="s">
        <v>17</v>
      </c>
      <c r="F12" s="12"/>
      <c r="G12" s="13"/>
      <c r="H12" s="14" t="s">
        <v>18</v>
      </c>
      <c r="I12" s="14"/>
      <c r="J12" s="14"/>
      <c r="K12" s="15"/>
      <c r="L12" s="10" t="s">
        <v>19</v>
      </c>
    </row>
    <row r="13" spans="1:12" ht="15" customHeight="1" thickBot="1">
      <c r="A13" s="16">
        <v>1</v>
      </c>
      <c r="B13" s="17">
        <v>2</v>
      </c>
      <c r="C13" s="18"/>
      <c r="D13" s="19">
        <v>4</v>
      </c>
      <c r="E13" s="20">
        <v>5</v>
      </c>
      <c r="F13" s="21"/>
      <c r="G13" s="22"/>
      <c r="H13" s="23">
        <v>6</v>
      </c>
      <c r="I13" s="24"/>
      <c r="J13" s="22"/>
      <c r="K13" s="25"/>
      <c r="L13" s="26">
        <v>7</v>
      </c>
    </row>
    <row r="14" spans="1:12" ht="15" thickBot="1">
      <c r="A14" s="27"/>
      <c r="B14" s="9"/>
      <c r="C14" s="10"/>
      <c r="D14" s="11"/>
      <c r="E14" s="28"/>
      <c r="F14" s="28"/>
      <c r="G14" s="28"/>
      <c r="H14" s="28"/>
      <c r="I14" s="28"/>
      <c r="J14" s="28"/>
      <c r="K14" s="29"/>
      <c r="L14" s="29"/>
    </row>
    <row r="15" spans="1:12" ht="20.25" customHeight="1">
      <c r="A15" s="30"/>
      <c r="B15" s="31"/>
      <c r="C15" s="32" t="s">
        <v>20</v>
      </c>
      <c r="D15" s="33"/>
      <c r="E15" s="34"/>
      <c r="F15" s="34"/>
      <c r="G15" s="34"/>
      <c r="H15" s="34"/>
      <c r="I15" s="34"/>
      <c r="J15" s="34"/>
      <c r="K15" s="33"/>
      <c r="L15" s="35"/>
    </row>
    <row r="16" spans="1:12" s="36" customFormat="1" ht="28.5">
      <c r="A16" s="37">
        <v>1</v>
      </c>
      <c r="B16" s="38" t="s">
        <v>21</v>
      </c>
      <c r="C16" s="39" t="s">
        <v>22</v>
      </c>
      <c r="D16" s="40">
        <v>27</v>
      </c>
      <c r="E16" s="41">
        <v>1</v>
      </c>
      <c r="F16" s="42"/>
      <c r="G16" s="42"/>
      <c r="H16" s="42"/>
      <c r="I16" s="42"/>
      <c r="J16" s="42"/>
      <c r="K16" s="43"/>
      <c r="L16" s="44">
        <f>PRODUCT(D16,E16,F16,G16,H16,I16,J16,K16)</f>
        <v>27</v>
      </c>
    </row>
    <row r="17" spans="1:12" ht="76.5" customHeight="1">
      <c r="A17" s="45">
        <v>2</v>
      </c>
      <c r="B17" s="38" t="s">
        <v>23</v>
      </c>
      <c r="C17" s="39" t="s">
        <v>24</v>
      </c>
      <c r="D17" s="46"/>
      <c r="E17" s="47"/>
      <c r="F17" s="48"/>
      <c r="G17" s="48"/>
      <c r="H17" s="48"/>
      <c r="I17" s="48"/>
      <c r="J17" s="48"/>
      <c r="K17" s="49"/>
      <c r="L17" s="50"/>
    </row>
    <row r="18" spans="1:12" ht="15" customHeight="1">
      <c r="A18" s="51"/>
      <c r="B18" s="38" t="s">
        <v>25</v>
      </c>
      <c r="C18" s="39" t="s">
        <v>26</v>
      </c>
      <c r="D18" s="40">
        <v>29.2</v>
      </c>
      <c r="E18" s="52">
        <v>120</v>
      </c>
      <c r="F18" s="42"/>
      <c r="G18" s="42"/>
      <c r="H18" s="42"/>
      <c r="I18" s="42"/>
      <c r="J18" s="42"/>
      <c r="K18" s="43">
        <v>0.85</v>
      </c>
      <c r="L18" s="44">
        <f>PRODUCT(D18,E18,F18,G18,H18,I18,J18,K18)</f>
        <v>2978.4</v>
      </c>
    </row>
    <row r="19" spans="1:12" ht="51.75" customHeight="1">
      <c r="A19" s="51">
        <v>3</v>
      </c>
      <c r="B19" s="38" t="s">
        <v>27</v>
      </c>
      <c r="C19" s="39" t="s">
        <v>28</v>
      </c>
      <c r="D19" s="46">
        <v>1.5</v>
      </c>
      <c r="E19" s="54">
        <v>120</v>
      </c>
      <c r="F19" s="48">
        <v>0.6</v>
      </c>
      <c r="G19" s="48"/>
      <c r="H19" s="48"/>
      <c r="I19" s="53"/>
      <c r="J19" s="48"/>
      <c r="K19" s="49"/>
      <c r="L19" s="44">
        <f>PRODUCT(D19,E19,F19,G19,H19,I19,J19,K19)</f>
        <v>108</v>
      </c>
    </row>
    <row r="20" spans="1:12" ht="15.75" customHeight="1">
      <c r="A20" s="45">
        <v>4</v>
      </c>
      <c r="B20" s="55" t="s">
        <v>29</v>
      </c>
      <c r="C20" s="39" t="s">
        <v>30</v>
      </c>
      <c r="D20" s="46"/>
      <c r="E20" s="56"/>
      <c r="F20" s="57"/>
      <c r="G20" s="57"/>
      <c r="H20" s="57"/>
      <c r="I20" s="53"/>
      <c r="J20" s="57"/>
      <c r="K20" s="49"/>
      <c r="L20" s="58"/>
    </row>
    <row r="21" spans="1:12" ht="28.5" customHeight="1">
      <c r="A21" s="59"/>
      <c r="B21" s="60" t="s">
        <v>31</v>
      </c>
      <c r="C21" s="61" t="s">
        <v>26</v>
      </c>
      <c r="D21" s="62">
        <v>22.9</v>
      </c>
      <c r="E21" s="63">
        <v>50</v>
      </c>
      <c r="F21" s="64"/>
      <c r="G21" s="64"/>
      <c r="H21" s="64"/>
      <c r="I21" s="42"/>
      <c r="J21" s="64"/>
      <c r="K21" s="65"/>
      <c r="L21" s="44">
        <f>PRODUCT(D21,E21,F21,G21,H21,I21,J21,K21)</f>
        <v>1145</v>
      </c>
    </row>
    <row r="22" spans="1:12" s="66" customFormat="1" ht="38.25">
      <c r="A22" s="45">
        <v>5</v>
      </c>
      <c r="B22" s="38" t="s">
        <v>32</v>
      </c>
      <c r="C22" s="39" t="s">
        <v>33</v>
      </c>
      <c r="D22" s="46"/>
      <c r="E22" s="47"/>
      <c r="F22" s="48"/>
      <c r="G22" s="48"/>
      <c r="H22" s="48"/>
      <c r="I22" s="53"/>
      <c r="J22" s="48"/>
      <c r="K22" s="49"/>
      <c r="L22" s="50"/>
    </row>
    <row r="23" spans="1:12" s="66" customFormat="1" ht="14.25">
      <c r="A23" s="51"/>
      <c r="B23" s="67" t="s">
        <v>34</v>
      </c>
      <c r="C23" s="39" t="s">
        <v>35</v>
      </c>
      <c r="D23" s="40">
        <v>8.5</v>
      </c>
      <c r="E23" s="41">
        <v>12</v>
      </c>
      <c r="F23" s="42"/>
      <c r="G23" s="42"/>
      <c r="H23" s="42"/>
      <c r="I23" s="42"/>
      <c r="J23" s="64"/>
      <c r="K23" s="43"/>
      <c r="L23" s="44">
        <f>PRODUCT(D23,E23,F23,G23,H23,I23,J23,K23)</f>
        <v>102</v>
      </c>
    </row>
    <row r="24" spans="1:12" s="66" customFormat="1" ht="38.25">
      <c r="A24" s="45">
        <v>6</v>
      </c>
      <c r="B24" s="38" t="s">
        <v>36</v>
      </c>
      <c r="C24" s="39" t="s">
        <v>37</v>
      </c>
      <c r="D24" s="46"/>
      <c r="E24" s="47"/>
      <c r="F24" s="48"/>
      <c r="G24" s="48"/>
      <c r="H24" s="48"/>
      <c r="I24" s="53"/>
      <c r="J24" s="68"/>
      <c r="K24" s="49"/>
      <c r="L24" s="50"/>
    </row>
    <row r="25" spans="1:12" s="66" customFormat="1" ht="15" thickBot="1">
      <c r="A25" s="51"/>
      <c r="B25" s="67" t="s">
        <v>38</v>
      </c>
      <c r="C25" s="39" t="s">
        <v>39</v>
      </c>
      <c r="D25" s="40">
        <v>8.5</v>
      </c>
      <c r="E25" s="41">
        <v>12</v>
      </c>
      <c r="F25" s="42">
        <v>0.5</v>
      </c>
      <c r="G25" s="42"/>
      <c r="H25" s="42"/>
      <c r="I25" s="42"/>
      <c r="J25" s="64"/>
      <c r="K25" s="43"/>
      <c r="L25" s="44">
        <f>PRODUCT(D25,E25,F25,G25,H25,I25,J25,K25)</f>
        <v>51</v>
      </c>
    </row>
    <row r="26" spans="1:12" s="66" customFormat="1" ht="15" thickBot="1">
      <c r="A26" s="69"/>
      <c r="B26" s="70" t="s">
        <v>40</v>
      </c>
      <c r="C26" s="71"/>
      <c r="D26" s="72"/>
      <c r="E26" s="73"/>
      <c r="F26" s="73"/>
      <c r="G26" s="73"/>
      <c r="H26" s="73"/>
      <c r="I26" s="73"/>
      <c r="J26" s="73"/>
      <c r="K26" s="74"/>
      <c r="L26" s="75">
        <f>SUM(L16:L25)</f>
        <v>4411.4</v>
      </c>
    </row>
    <row r="27" spans="1:12" s="66" customFormat="1" ht="39" thickBot="1">
      <c r="A27" s="69">
        <v>7</v>
      </c>
      <c r="B27" s="76" t="s">
        <v>41</v>
      </c>
      <c r="C27" s="10" t="s">
        <v>42</v>
      </c>
      <c r="D27" s="77">
        <f>ABS(L26)</f>
        <v>4411.4</v>
      </c>
      <c r="E27" s="78">
        <v>1</v>
      </c>
      <c r="F27" s="73"/>
      <c r="G27" s="73"/>
      <c r="H27" s="73"/>
      <c r="I27" s="73"/>
      <c r="J27" s="73"/>
      <c r="K27" s="74"/>
      <c r="L27" s="79">
        <f>PRODUCT(D27,E27)</f>
        <v>4411.4</v>
      </c>
    </row>
    <row r="28" spans="1:12" s="66" customFormat="1" ht="15" thickBot="1">
      <c r="A28" s="80"/>
      <c r="B28" s="81"/>
      <c r="C28" s="82"/>
      <c r="D28" s="83"/>
      <c r="E28" s="84"/>
      <c r="F28" s="84"/>
      <c r="G28" s="84"/>
      <c r="H28" s="84"/>
      <c r="I28" s="84"/>
      <c r="J28" s="84"/>
      <c r="K28" s="85"/>
      <c r="L28" s="86"/>
    </row>
    <row r="29" spans="1:12" s="66" customFormat="1" ht="14.25">
      <c r="A29" s="87"/>
      <c r="B29" s="88"/>
      <c r="C29" s="89"/>
      <c r="D29" s="90"/>
      <c r="E29" s="91"/>
      <c r="F29" s="91"/>
      <c r="G29" s="91"/>
      <c r="H29" s="91"/>
      <c r="I29" s="91"/>
      <c r="J29" s="91"/>
      <c r="K29" s="92"/>
      <c r="L29" s="92"/>
    </row>
    <row r="30" spans="1:12" s="66" customFormat="1" ht="15">
      <c r="A30" s="30"/>
      <c r="B30" s="31"/>
      <c r="C30" s="32" t="s">
        <v>43</v>
      </c>
      <c r="D30" s="33"/>
      <c r="E30" s="34"/>
      <c r="F30" s="34"/>
      <c r="G30" s="34"/>
      <c r="H30" s="34"/>
      <c r="I30" s="34"/>
      <c r="J30" s="34"/>
      <c r="K30" s="33"/>
      <c r="L30" s="35"/>
    </row>
    <row r="31" spans="1:12" ht="14.25">
      <c r="A31" s="93"/>
      <c r="B31" s="94"/>
      <c r="C31" s="89"/>
      <c r="D31" s="95"/>
      <c r="E31" s="96"/>
      <c r="F31" s="96"/>
      <c r="G31" s="96"/>
      <c r="H31" s="96"/>
      <c r="I31" s="96"/>
      <c r="J31" s="96"/>
      <c r="K31" s="97"/>
      <c r="L31" s="98"/>
    </row>
    <row r="32" spans="1:12" ht="38.25">
      <c r="A32" s="37">
        <v>8</v>
      </c>
      <c r="B32" s="38" t="s">
        <v>44</v>
      </c>
      <c r="C32" s="39" t="s">
        <v>45</v>
      </c>
      <c r="D32" s="99">
        <v>47.1</v>
      </c>
      <c r="E32" s="41">
        <v>50</v>
      </c>
      <c r="F32" s="42"/>
      <c r="G32" s="42"/>
      <c r="H32" s="99"/>
      <c r="I32" s="42"/>
      <c r="J32" s="42"/>
      <c r="K32" s="43">
        <v>0.8</v>
      </c>
      <c r="L32" s="44">
        <f aca="true" t="shared" si="0" ref="L32:L37">PRODUCT(D32,E32,F32,G32,H32,I32,J32,K32)</f>
        <v>1884</v>
      </c>
    </row>
    <row r="33" spans="1:12" ht="28.5">
      <c r="A33" s="37">
        <v>9</v>
      </c>
      <c r="B33" s="38" t="s">
        <v>46</v>
      </c>
      <c r="C33" s="39" t="s">
        <v>47</v>
      </c>
      <c r="D33" s="99">
        <v>3.4</v>
      </c>
      <c r="E33" s="41">
        <v>10</v>
      </c>
      <c r="F33" s="42"/>
      <c r="G33" s="42"/>
      <c r="H33" s="99"/>
      <c r="I33" s="42"/>
      <c r="J33" s="42"/>
      <c r="K33" s="43"/>
      <c r="L33" s="44">
        <f t="shared" si="0"/>
        <v>34</v>
      </c>
    </row>
    <row r="34" spans="1:12" ht="28.5">
      <c r="A34" s="37">
        <v>10</v>
      </c>
      <c r="B34" s="38" t="s">
        <v>48</v>
      </c>
      <c r="C34" s="39" t="s">
        <v>49</v>
      </c>
      <c r="D34" s="99">
        <v>16.2</v>
      </c>
      <c r="E34" s="41">
        <v>10</v>
      </c>
      <c r="F34" s="42"/>
      <c r="G34" s="42"/>
      <c r="H34" s="99"/>
      <c r="I34" s="42"/>
      <c r="J34" s="42"/>
      <c r="K34" s="43"/>
      <c r="L34" s="44">
        <f t="shared" si="0"/>
        <v>162</v>
      </c>
    </row>
    <row r="35" spans="1:12" ht="28.5">
      <c r="A35" s="37">
        <v>11</v>
      </c>
      <c r="B35" s="38" t="s">
        <v>50</v>
      </c>
      <c r="C35" s="39" t="s">
        <v>51</v>
      </c>
      <c r="D35" s="99">
        <v>13.7</v>
      </c>
      <c r="E35" s="41">
        <v>10</v>
      </c>
      <c r="F35" s="42"/>
      <c r="G35" s="42"/>
      <c r="H35" s="99"/>
      <c r="I35" s="42"/>
      <c r="J35" s="42"/>
      <c r="K35" s="43"/>
      <c r="L35" s="44">
        <f t="shared" si="0"/>
        <v>137</v>
      </c>
    </row>
    <row r="36" spans="1:12" ht="28.5">
      <c r="A36" s="37">
        <v>12</v>
      </c>
      <c r="B36" s="67" t="s">
        <v>52</v>
      </c>
      <c r="C36" s="39" t="s">
        <v>53</v>
      </c>
      <c r="D36" s="99">
        <v>45.7</v>
      </c>
      <c r="E36" s="41">
        <v>12</v>
      </c>
      <c r="F36" s="42"/>
      <c r="G36" s="42"/>
      <c r="H36" s="99"/>
      <c r="I36" s="42"/>
      <c r="J36" s="42"/>
      <c r="K36" s="43"/>
      <c r="L36" s="44">
        <f t="shared" si="0"/>
        <v>548.4000000000001</v>
      </c>
    </row>
    <row r="37" spans="1:12" ht="39" thickBot="1">
      <c r="A37" s="45">
        <v>13</v>
      </c>
      <c r="B37" s="100" t="s">
        <v>54</v>
      </c>
      <c r="C37" s="101" t="s">
        <v>55</v>
      </c>
      <c r="D37" s="102">
        <v>18.2</v>
      </c>
      <c r="E37" s="103">
        <v>12</v>
      </c>
      <c r="F37" s="42"/>
      <c r="G37" s="42"/>
      <c r="H37" s="99"/>
      <c r="I37" s="99"/>
      <c r="J37" s="99"/>
      <c r="K37" s="43"/>
      <c r="L37" s="103">
        <f t="shared" si="0"/>
        <v>218.39999999999998</v>
      </c>
    </row>
    <row r="38" spans="1:12" ht="15" thickBot="1">
      <c r="A38" s="80"/>
      <c r="B38" s="104"/>
      <c r="C38" s="71"/>
      <c r="D38" s="14"/>
      <c r="E38" s="73"/>
      <c r="F38" s="105"/>
      <c r="G38" s="105"/>
      <c r="H38" s="105"/>
      <c r="I38" s="105"/>
      <c r="J38" s="105"/>
      <c r="K38" s="106"/>
      <c r="L38" s="107"/>
    </row>
    <row r="39" spans="1:12" ht="14.25">
      <c r="A39" s="87"/>
      <c r="B39" s="88"/>
      <c r="C39" s="89"/>
      <c r="D39" s="90"/>
      <c r="E39" s="91"/>
      <c r="F39" s="91"/>
      <c r="G39" s="91"/>
      <c r="H39" s="91"/>
      <c r="I39" s="91"/>
      <c r="J39" s="91"/>
      <c r="K39" s="92"/>
      <c r="L39" s="92"/>
    </row>
    <row r="40" spans="1:12" ht="15">
      <c r="A40" s="30"/>
      <c r="B40" s="31"/>
      <c r="C40" s="32" t="s">
        <v>56</v>
      </c>
      <c r="D40" s="33"/>
      <c r="E40" s="34"/>
      <c r="F40" s="34"/>
      <c r="G40" s="34"/>
      <c r="H40" s="34"/>
      <c r="I40" s="34"/>
      <c r="J40" s="34"/>
      <c r="K40" s="33"/>
      <c r="L40" s="35"/>
    </row>
    <row r="41" spans="1:12" ht="14.25">
      <c r="A41" s="93"/>
      <c r="B41" s="94"/>
      <c r="C41" s="89"/>
      <c r="D41" s="95"/>
      <c r="E41" s="96"/>
      <c r="F41" s="96"/>
      <c r="G41" s="96"/>
      <c r="H41" s="96"/>
      <c r="I41" s="96"/>
      <c r="J41" s="96"/>
      <c r="K41" s="97"/>
      <c r="L41" s="98"/>
    </row>
    <row r="42" spans="1:12" ht="42.75">
      <c r="A42" s="37">
        <v>14</v>
      </c>
      <c r="B42" s="38" t="s">
        <v>57</v>
      </c>
      <c r="C42" s="39" t="s">
        <v>58</v>
      </c>
      <c r="D42" s="99">
        <v>500</v>
      </c>
      <c r="E42" s="41">
        <v>1</v>
      </c>
      <c r="F42" s="42">
        <v>1.4</v>
      </c>
      <c r="G42" s="42">
        <v>0.5</v>
      </c>
      <c r="H42" s="42">
        <v>1.25</v>
      </c>
      <c r="I42" s="42"/>
      <c r="J42" s="42"/>
      <c r="K42" s="43"/>
      <c r="L42" s="44">
        <f>PRODUCT(D42,E42,F42,G42,H42,I42,J42,K42)</f>
        <v>437.5</v>
      </c>
    </row>
    <row r="43" spans="1:12" ht="38.25">
      <c r="A43" s="37">
        <v>15</v>
      </c>
      <c r="B43" s="38" t="s">
        <v>59</v>
      </c>
      <c r="C43" s="39" t="s">
        <v>60</v>
      </c>
      <c r="D43" s="99">
        <v>18.5</v>
      </c>
      <c r="E43" s="41">
        <v>1</v>
      </c>
      <c r="F43" s="42"/>
      <c r="G43" s="42"/>
      <c r="H43" s="42"/>
      <c r="I43" s="42"/>
      <c r="J43" s="42"/>
      <c r="K43" s="43"/>
      <c r="L43" s="44">
        <f>PRODUCT(D43,E43,F43,G43,H43,I43,J43,K43)</f>
        <v>18.5</v>
      </c>
    </row>
    <row r="44" spans="1:12" ht="51">
      <c r="A44" s="37">
        <v>16</v>
      </c>
      <c r="B44" s="38" t="s">
        <v>61</v>
      </c>
      <c r="C44" s="39" t="s">
        <v>62</v>
      </c>
      <c r="D44" s="99">
        <v>9.3</v>
      </c>
      <c r="E44" s="108">
        <v>120</v>
      </c>
      <c r="F44" s="42"/>
      <c r="G44" s="42"/>
      <c r="H44" s="42"/>
      <c r="I44" s="42"/>
      <c r="J44" s="42"/>
      <c r="K44" s="43"/>
      <c r="L44" s="44">
        <f>PRODUCT(D44,E44,F44,G44,H44,I44,J44,K44)</f>
        <v>1116</v>
      </c>
    </row>
    <row r="45" spans="1:12" ht="28.5">
      <c r="A45" s="37">
        <v>17</v>
      </c>
      <c r="B45" s="38" t="s">
        <v>63</v>
      </c>
      <c r="C45" s="39" t="s">
        <v>64</v>
      </c>
      <c r="D45" s="99">
        <f>ABS(SUM(L32:L37))</f>
        <v>2983.8</v>
      </c>
      <c r="E45" s="108">
        <v>0.2</v>
      </c>
      <c r="F45" s="42"/>
      <c r="G45" s="42"/>
      <c r="H45" s="42"/>
      <c r="I45" s="42"/>
      <c r="J45" s="42"/>
      <c r="K45" s="43"/>
      <c r="L45" s="44">
        <f>PRODUCT(D45,E45,F45,G45,H45,I45,J45,K45)</f>
        <v>596.7600000000001</v>
      </c>
    </row>
    <row r="46" spans="1:12" ht="28.5">
      <c r="A46" s="37">
        <v>18</v>
      </c>
      <c r="B46" s="38" t="s">
        <v>65</v>
      </c>
      <c r="C46" s="39" t="s">
        <v>66</v>
      </c>
      <c r="D46" s="99">
        <v>2170</v>
      </c>
      <c r="E46" s="42">
        <v>0.21</v>
      </c>
      <c r="F46" s="42"/>
      <c r="G46" s="42"/>
      <c r="H46" s="42"/>
      <c r="I46" s="42"/>
      <c r="J46" s="42"/>
      <c r="K46" s="43"/>
      <c r="L46" s="44">
        <f>PRODUCT(D46,E46,F46,G46,H46,I46,J46,K46)</f>
        <v>455.7</v>
      </c>
    </row>
    <row r="47" spans="1:12" ht="15" thickBot="1">
      <c r="A47" s="80"/>
      <c r="B47" s="109"/>
      <c r="C47" s="110"/>
      <c r="D47" s="34"/>
      <c r="E47" s="53"/>
      <c r="F47" s="53"/>
      <c r="G47" s="53"/>
      <c r="H47" s="53"/>
      <c r="I47" s="53"/>
      <c r="J47" s="53"/>
      <c r="K47" s="106"/>
      <c r="L47" s="107"/>
    </row>
    <row r="48" spans="1:12" ht="14.25">
      <c r="A48" s="87"/>
      <c r="B48" s="111"/>
      <c r="C48" s="112"/>
      <c r="D48" s="112"/>
      <c r="E48" s="91"/>
      <c r="F48" s="91"/>
      <c r="G48" s="91"/>
      <c r="H48" s="91"/>
      <c r="I48" s="91"/>
      <c r="J48" s="91"/>
      <c r="K48" s="92"/>
      <c r="L48" s="92"/>
    </row>
    <row r="49" spans="1:12" ht="15">
      <c r="A49" s="30"/>
      <c r="B49" s="31"/>
      <c r="C49" s="32" t="s">
        <v>67</v>
      </c>
      <c r="D49" s="33"/>
      <c r="E49" s="34"/>
      <c r="F49" s="34"/>
      <c r="G49" s="34"/>
      <c r="H49" s="34"/>
      <c r="I49" s="34"/>
      <c r="J49" s="34"/>
      <c r="K49" s="33"/>
      <c r="L49" s="35"/>
    </row>
    <row r="50" spans="1:12" ht="14.25">
      <c r="A50" s="93"/>
      <c r="B50" s="94"/>
      <c r="C50" s="89"/>
      <c r="D50" s="95"/>
      <c r="E50" s="96"/>
      <c r="F50" s="96"/>
      <c r="G50" s="96"/>
      <c r="H50" s="96"/>
      <c r="I50" s="96"/>
      <c r="J50" s="96"/>
      <c r="K50" s="97"/>
      <c r="L50" s="98"/>
    </row>
    <row r="51" spans="1:12" ht="28.5">
      <c r="A51" s="37">
        <v>19</v>
      </c>
      <c r="B51" s="38" t="s">
        <v>68</v>
      </c>
      <c r="C51" s="39" t="s">
        <v>69</v>
      </c>
      <c r="D51" s="99">
        <f>L27</f>
        <v>4411.4</v>
      </c>
      <c r="E51" s="113">
        <v>0.19</v>
      </c>
      <c r="F51" s="42"/>
      <c r="G51" s="42"/>
      <c r="H51" s="42"/>
      <c r="I51" s="42"/>
      <c r="J51" s="42"/>
      <c r="K51" s="43"/>
      <c r="L51" s="44">
        <f>PRODUCT(D51,E51,F51,G51,H51,I51,J51,K51)</f>
        <v>838.1659999999999</v>
      </c>
    </row>
    <row r="52" spans="1:12" ht="57.75" thickBot="1">
      <c r="A52" s="37">
        <v>20</v>
      </c>
      <c r="B52" s="38" t="s">
        <v>70</v>
      </c>
      <c r="C52" s="39" t="s">
        <v>71</v>
      </c>
      <c r="D52" s="99">
        <f>D51+L51</f>
        <v>5249.566</v>
      </c>
      <c r="E52" s="42">
        <v>0.06</v>
      </c>
      <c r="F52" s="42">
        <v>1.3</v>
      </c>
      <c r="G52" s="42">
        <v>2.5</v>
      </c>
      <c r="H52" s="42"/>
      <c r="I52" s="42"/>
      <c r="J52" s="42"/>
      <c r="K52" s="43"/>
      <c r="L52" s="44">
        <f>PRODUCT(D52,E52,F52,G52,H52,I52,J52,K52)</f>
        <v>1023.6653699999999</v>
      </c>
    </row>
    <row r="53" spans="1:12" ht="15" thickBot="1">
      <c r="A53" s="69"/>
      <c r="B53" s="70" t="s">
        <v>72</v>
      </c>
      <c r="C53" s="12"/>
      <c r="D53" s="14"/>
      <c r="E53" s="73"/>
      <c r="F53" s="73"/>
      <c r="G53" s="73"/>
      <c r="H53" s="73"/>
      <c r="I53" s="73"/>
      <c r="J53" s="73"/>
      <c r="K53" s="114"/>
      <c r="L53" s="79">
        <f>SUM(L27:L52)</f>
        <v>11881.49137</v>
      </c>
    </row>
    <row r="54" spans="1:12" ht="16.5" thickBot="1">
      <c r="A54" s="69"/>
      <c r="B54" s="70" t="s">
        <v>73</v>
      </c>
      <c r="C54" s="18">
        <v>42.58</v>
      </c>
      <c r="D54" s="14"/>
      <c r="E54" s="73"/>
      <c r="F54" s="73"/>
      <c r="G54" s="73"/>
      <c r="H54" s="73"/>
      <c r="I54" s="73"/>
      <c r="J54" s="73"/>
      <c r="K54" s="115"/>
      <c r="L54" s="222">
        <f>PRODUCT(L53,C54)</f>
        <v>505913.90253459994</v>
      </c>
    </row>
    <row r="56" spans="1:6" ht="19.5" thickBot="1">
      <c r="A56" s="396" t="s">
        <v>74</v>
      </c>
      <c r="B56" s="396"/>
      <c r="C56" s="116" t="s">
        <v>118</v>
      </c>
      <c r="D56" s="116"/>
      <c r="E56" s="117"/>
      <c r="F56" s="117"/>
    </row>
    <row r="57" spans="1:12" ht="51.75" thickBot="1">
      <c r="A57" s="118" t="s">
        <v>76</v>
      </c>
      <c r="B57" s="119" t="s">
        <v>119</v>
      </c>
      <c r="C57" s="366" t="s">
        <v>120</v>
      </c>
      <c r="D57" s="120" t="s">
        <v>16</v>
      </c>
      <c r="E57" s="121" t="s">
        <v>17</v>
      </c>
      <c r="F57" s="119"/>
      <c r="G57" s="122"/>
      <c r="H57" s="123" t="s">
        <v>121</v>
      </c>
      <c r="I57" s="123"/>
      <c r="J57" s="123"/>
      <c r="K57" s="123"/>
      <c r="L57" s="124" t="s">
        <v>19</v>
      </c>
    </row>
    <row r="58" spans="1:12" ht="15" thickBot="1">
      <c r="A58" s="125">
        <v>1</v>
      </c>
      <c r="B58" s="126">
        <v>2</v>
      </c>
      <c r="C58" s="127">
        <v>3</v>
      </c>
      <c r="D58" s="128">
        <v>4</v>
      </c>
      <c r="E58" s="129">
        <v>5</v>
      </c>
      <c r="F58" s="130"/>
      <c r="G58" s="131"/>
      <c r="H58" s="132">
        <v>6</v>
      </c>
      <c r="I58" s="133"/>
      <c r="J58" s="133"/>
      <c r="K58" s="131"/>
      <c r="L58" s="134">
        <v>7</v>
      </c>
    </row>
    <row r="59" spans="1:12" ht="15" thickBot="1">
      <c r="A59" s="135"/>
      <c r="B59" s="136"/>
      <c r="C59" s="137"/>
      <c r="D59" s="138"/>
      <c r="E59" s="139"/>
      <c r="F59" s="139"/>
      <c r="G59" s="139"/>
      <c r="H59" s="139"/>
      <c r="I59" s="139"/>
      <c r="J59" s="139"/>
      <c r="K59" s="139"/>
      <c r="L59" s="140"/>
    </row>
    <row r="60" spans="1:12" ht="15" thickBot="1">
      <c r="A60" s="141"/>
      <c r="B60" s="142"/>
      <c r="C60" s="143" t="s">
        <v>20</v>
      </c>
      <c r="D60" s="144"/>
      <c r="E60" s="123"/>
      <c r="F60" s="123"/>
      <c r="G60" s="123"/>
      <c r="H60" s="123"/>
      <c r="I60" s="123"/>
      <c r="J60" s="123"/>
      <c r="K60" s="123"/>
      <c r="L60" s="145"/>
    </row>
    <row r="61" spans="1:12" ht="15" thickBot="1">
      <c r="A61" s="146"/>
      <c r="B61" s="147"/>
      <c r="C61" s="137"/>
      <c r="D61" s="148"/>
      <c r="E61" s="149"/>
      <c r="F61" s="149"/>
      <c r="G61" s="149"/>
      <c r="H61" s="149"/>
      <c r="I61" s="149"/>
      <c r="J61" s="149"/>
      <c r="K61" s="150"/>
      <c r="L61" s="151"/>
    </row>
    <row r="62" spans="1:12" ht="60.75" customHeight="1" thickBot="1">
      <c r="A62" s="149">
        <v>1</v>
      </c>
      <c r="B62" s="152" t="s">
        <v>122</v>
      </c>
      <c r="C62" s="415" t="s">
        <v>123</v>
      </c>
      <c r="D62" s="153"/>
      <c r="E62" s="154"/>
      <c r="F62" s="155"/>
      <c r="G62" s="156"/>
      <c r="H62" s="156"/>
      <c r="I62" s="155"/>
      <c r="J62" s="155"/>
      <c r="K62" s="156"/>
      <c r="L62" s="157"/>
    </row>
    <row r="63" spans="1:12" ht="15" thickBot="1">
      <c r="A63" s="149"/>
      <c r="B63" s="158" t="s">
        <v>124</v>
      </c>
      <c r="C63" s="416"/>
      <c r="D63" s="159">
        <v>2233</v>
      </c>
      <c r="E63" s="160">
        <v>12.5</v>
      </c>
      <c r="F63" s="161"/>
      <c r="G63" s="162"/>
      <c r="H63" s="163"/>
      <c r="I63" s="164"/>
      <c r="J63" s="164"/>
      <c r="K63" s="165"/>
      <c r="L63" s="166">
        <f>PRODUCT(D63:K63)</f>
        <v>27912.5</v>
      </c>
    </row>
    <row r="64" spans="1:12" ht="15" thickBot="1">
      <c r="A64" s="141"/>
      <c r="B64" s="142"/>
      <c r="C64" s="143" t="s">
        <v>126</v>
      </c>
      <c r="D64" s="144"/>
      <c r="E64" s="123"/>
      <c r="F64" s="123"/>
      <c r="G64" s="123"/>
      <c r="H64" s="123"/>
      <c r="I64" s="123"/>
      <c r="J64" s="123"/>
      <c r="K64" s="123"/>
      <c r="L64" s="167"/>
    </row>
    <row r="65" spans="1:12" ht="15" thickBot="1">
      <c r="A65" s="146"/>
      <c r="B65" s="147"/>
      <c r="C65" s="137"/>
      <c r="D65" s="148"/>
      <c r="E65" s="149"/>
      <c r="F65" s="149"/>
      <c r="G65" s="149"/>
      <c r="H65" s="149"/>
      <c r="I65" s="149"/>
      <c r="J65" s="149"/>
      <c r="K65" s="149"/>
      <c r="L65" s="168"/>
    </row>
    <row r="66" spans="1:12" ht="39" thickBot="1">
      <c r="A66" s="169">
        <v>2</v>
      </c>
      <c r="B66" s="170" t="s">
        <v>127</v>
      </c>
      <c r="C66" s="415" t="s">
        <v>128</v>
      </c>
      <c r="D66" s="131"/>
      <c r="E66" s="171"/>
      <c r="F66" s="172"/>
      <c r="G66" s="173"/>
      <c r="H66" s="173"/>
      <c r="I66" s="172"/>
      <c r="J66" s="172"/>
      <c r="K66" s="173"/>
      <c r="L66" s="174"/>
    </row>
    <row r="67" spans="1:12" ht="15" thickBot="1">
      <c r="A67" s="149"/>
      <c r="B67" s="158" t="s">
        <v>124</v>
      </c>
      <c r="C67" s="416"/>
      <c r="D67" s="159">
        <v>737</v>
      </c>
      <c r="E67" s="160">
        <f>E63</f>
        <v>12.5</v>
      </c>
      <c r="F67" s="161"/>
      <c r="G67" s="165"/>
      <c r="H67" s="165"/>
      <c r="I67" s="165"/>
      <c r="J67" s="165"/>
      <c r="K67" s="161"/>
      <c r="L67" s="166">
        <f>PRODUCT(D67,E67,F67)</f>
        <v>9212.5</v>
      </c>
    </row>
    <row r="68" spans="1:12" ht="51.75" thickBot="1">
      <c r="A68" s="159">
        <v>3</v>
      </c>
      <c r="B68" s="175" t="s">
        <v>130</v>
      </c>
      <c r="C68" s="176" t="s">
        <v>131</v>
      </c>
      <c r="D68" s="177">
        <v>56</v>
      </c>
      <c r="E68" s="178">
        <f>E63*4</f>
        <v>50</v>
      </c>
      <c r="F68" s="179"/>
      <c r="G68" s="180"/>
      <c r="H68" s="180"/>
      <c r="I68" s="179"/>
      <c r="J68" s="179"/>
      <c r="K68" s="180"/>
      <c r="L68" s="166">
        <f>PRODUCT(D68,E68,F68)</f>
        <v>2800</v>
      </c>
    </row>
    <row r="69" spans="1:12" ht="51.75" thickBot="1">
      <c r="A69" s="159">
        <v>4</v>
      </c>
      <c r="B69" s="158" t="s">
        <v>132</v>
      </c>
      <c r="C69" s="181" t="s">
        <v>133</v>
      </c>
      <c r="D69" s="182">
        <v>480</v>
      </c>
      <c r="E69" s="182">
        <v>5</v>
      </c>
      <c r="F69" s="161"/>
      <c r="G69" s="165"/>
      <c r="H69" s="165"/>
      <c r="I69" s="161"/>
      <c r="J69" s="183"/>
      <c r="K69" s="164"/>
      <c r="L69" s="184">
        <f>D69*E69</f>
        <v>2400</v>
      </c>
    </row>
    <row r="70" spans="1:12" ht="26.25" thickBot="1">
      <c r="A70" s="159">
        <v>5</v>
      </c>
      <c r="B70" s="158" t="s">
        <v>134</v>
      </c>
      <c r="C70" s="366" t="s">
        <v>129</v>
      </c>
      <c r="D70" s="185">
        <v>23936</v>
      </c>
      <c r="E70" s="186">
        <f>0.043</f>
        <v>0.043</v>
      </c>
      <c r="F70" s="187"/>
      <c r="G70" s="188"/>
      <c r="H70" s="189"/>
      <c r="I70" s="190"/>
      <c r="J70" s="191"/>
      <c r="K70" s="192"/>
      <c r="L70" s="193">
        <f>(D70*E70)</f>
        <v>1029.2479999999998</v>
      </c>
    </row>
    <row r="71" spans="1:12" ht="26.25" thickBot="1">
      <c r="A71" s="159">
        <v>6</v>
      </c>
      <c r="B71" s="158" t="s">
        <v>135</v>
      </c>
      <c r="C71" s="366" t="s">
        <v>136</v>
      </c>
      <c r="D71" s="194">
        <f>D70</f>
        <v>23936</v>
      </c>
      <c r="E71" s="160">
        <v>0.1</v>
      </c>
      <c r="F71" s="195">
        <v>4</v>
      </c>
      <c r="G71" s="164"/>
      <c r="H71" s="165"/>
      <c r="I71" s="183"/>
      <c r="J71" s="192"/>
      <c r="K71" s="192"/>
      <c r="L71" s="193">
        <f>(D71*E71*F71)</f>
        <v>9574.4</v>
      </c>
    </row>
    <row r="72" spans="1:12" ht="14.25">
      <c r="A72" s="147"/>
      <c r="B72" s="196"/>
      <c r="C72" s="197" t="s">
        <v>137</v>
      </c>
      <c r="D72" s="133"/>
      <c r="E72" s="153"/>
      <c r="F72" s="153"/>
      <c r="G72" s="153"/>
      <c r="H72" s="153"/>
      <c r="I72" s="153"/>
      <c r="J72" s="153"/>
      <c r="K72" s="153"/>
      <c r="L72" s="198"/>
    </row>
    <row r="73" spans="1:12" ht="15" thickBot="1">
      <c r="A73" s="146"/>
      <c r="B73" s="147"/>
      <c r="C73" s="137"/>
      <c r="D73" s="148"/>
      <c r="E73" s="149"/>
      <c r="F73" s="149"/>
      <c r="G73" s="149"/>
      <c r="H73" s="149"/>
      <c r="I73" s="149"/>
      <c r="J73" s="149"/>
      <c r="K73" s="149"/>
      <c r="L73" s="168"/>
    </row>
    <row r="74" spans="1:12" ht="39" thickBot="1">
      <c r="A74" s="159">
        <v>7</v>
      </c>
      <c r="B74" s="158" t="s">
        <v>138</v>
      </c>
      <c r="C74" s="366" t="s">
        <v>139</v>
      </c>
      <c r="D74" s="199">
        <v>161962</v>
      </c>
      <c r="E74" s="200">
        <v>0.196</v>
      </c>
      <c r="F74" s="165"/>
      <c r="G74" s="165"/>
      <c r="H74" s="165"/>
      <c r="I74" s="165"/>
      <c r="J74" s="165"/>
      <c r="K74" s="165"/>
      <c r="L74" s="166">
        <f>PRODUCT(D74,E74,F74,G74,H74,I74,K74)</f>
        <v>31744.552</v>
      </c>
    </row>
    <row r="75" spans="1:12" ht="26.25" thickBot="1">
      <c r="A75" s="159">
        <v>13</v>
      </c>
      <c r="B75" s="158" t="s">
        <v>140</v>
      </c>
      <c r="C75" s="366" t="s">
        <v>69</v>
      </c>
      <c r="D75" s="199">
        <f>SUM(D74+L74)</f>
        <v>193706.552</v>
      </c>
      <c r="E75" s="165">
        <v>0</v>
      </c>
      <c r="F75" s="161">
        <v>1.4</v>
      </c>
      <c r="G75" s="165"/>
      <c r="H75" s="165"/>
      <c r="I75" s="165"/>
      <c r="J75" s="165"/>
      <c r="K75" s="165"/>
      <c r="L75" s="166">
        <f>PRODUCT(D75,E75,F75,G75,H75,I75,K75)</f>
        <v>0</v>
      </c>
    </row>
    <row r="76" spans="1:12" ht="39" thickBot="1">
      <c r="A76" s="159"/>
      <c r="B76" s="158" t="s">
        <v>141</v>
      </c>
      <c r="C76" s="366" t="s">
        <v>142</v>
      </c>
      <c r="D76" s="199">
        <f>ABS(D74+L74)</f>
        <v>193706.552</v>
      </c>
      <c r="E76" s="165">
        <v>0</v>
      </c>
      <c r="F76" s="165">
        <v>1.25</v>
      </c>
      <c r="G76" s="165"/>
      <c r="H76" s="165"/>
      <c r="I76" s="165"/>
      <c r="J76" s="165"/>
      <c r="K76" s="165"/>
      <c r="L76" s="166">
        <f>PRODUCT(D76,E76,F76,G76,H76,I76,K76)</f>
        <v>0</v>
      </c>
    </row>
    <row r="77" spans="1:12" ht="26.25" thickBot="1">
      <c r="A77" s="159">
        <v>8</v>
      </c>
      <c r="B77" s="201" t="s">
        <v>70</v>
      </c>
      <c r="C77" s="202" t="s">
        <v>143</v>
      </c>
      <c r="D77" s="203">
        <f>ABS(D76+L76)</f>
        <v>193706.552</v>
      </c>
      <c r="E77" s="204">
        <v>0.06</v>
      </c>
      <c r="F77" s="205" t="s">
        <v>125</v>
      </c>
      <c r="G77" s="205"/>
      <c r="H77" s="204"/>
      <c r="I77" s="204"/>
      <c r="J77" s="204"/>
      <c r="K77" s="204"/>
      <c r="L77" s="206">
        <f>PRODUCT(D77,E77,F77,G77,H77,I77,K77)</f>
        <v>11622.393119999999</v>
      </c>
    </row>
    <row r="78" spans="1:12" ht="15" thickBot="1">
      <c r="A78" s="139"/>
      <c r="B78" s="207" t="s">
        <v>72</v>
      </c>
      <c r="C78" s="130"/>
      <c r="D78" s="131"/>
      <c r="E78" s="208"/>
      <c r="F78" s="173"/>
      <c r="G78" s="173"/>
      <c r="H78" s="173"/>
      <c r="I78" s="173"/>
      <c r="J78" s="173"/>
      <c r="K78" s="173"/>
      <c r="L78" s="209">
        <f>SUM(L61:L77)</f>
        <v>96295.59311999999</v>
      </c>
    </row>
    <row r="79" spans="1:12" ht="14.25">
      <c r="A79" s="210"/>
      <c r="B79" s="211"/>
      <c r="C79" s="212"/>
      <c r="D79" s="213"/>
      <c r="E79" s="214"/>
      <c r="F79" s="215"/>
      <c r="G79" s="215"/>
      <c r="H79" s="215"/>
      <c r="I79" s="215"/>
      <c r="J79" s="215"/>
      <c r="K79" s="215"/>
      <c r="L79" s="216"/>
    </row>
    <row r="80" spans="1:12" ht="14.25" customHeight="1">
      <c r="A80" s="217"/>
      <c r="B80" s="376" t="s">
        <v>144</v>
      </c>
      <c r="C80" s="376"/>
      <c r="D80" s="376"/>
      <c r="E80" s="376"/>
      <c r="F80" s="376"/>
      <c r="G80" s="376"/>
      <c r="H80" s="376"/>
      <c r="I80" s="376"/>
      <c r="J80" s="376"/>
      <c r="K80" s="376"/>
      <c r="L80" s="218"/>
    </row>
    <row r="81" spans="1:12" ht="14.25">
      <c r="A81" s="217"/>
      <c r="B81" s="376"/>
      <c r="C81" s="376"/>
      <c r="D81" s="376"/>
      <c r="E81" s="376"/>
      <c r="F81" s="376"/>
      <c r="G81" s="376"/>
      <c r="H81" s="376"/>
      <c r="I81" s="376"/>
      <c r="J81" s="376"/>
      <c r="K81" s="376"/>
      <c r="L81" s="218"/>
    </row>
    <row r="82" spans="1:12" ht="16.5" thickBot="1">
      <c r="A82" s="219"/>
      <c r="B82" s="220" t="s">
        <v>145</v>
      </c>
      <c r="C82" s="220"/>
      <c r="D82" s="220"/>
      <c r="E82" s="221">
        <f>L78</f>
        <v>96295.59311999999</v>
      </c>
      <c r="F82" s="220"/>
      <c r="G82" s="220"/>
      <c r="H82" s="220"/>
      <c r="I82" s="220"/>
      <c r="J82" s="220"/>
      <c r="K82" s="220">
        <v>3.76</v>
      </c>
      <c r="L82" s="222">
        <f>(E82*K82)</f>
        <v>362071.43013119994</v>
      </c>
    </row>
    <row r="84" spans="1:3" ht="17.25" customHeight="1" thickBot="1">
      <c r="A84" s="396" t="s">
        <v>74</v>
      </c>
      <c r="B84" s="396"/>
      <c r="C84" s="223" t="s">
        <v>146</v>
      </c>
    </row>
    <row r="85" spans="1:12" ht="72" thickBot="1">
      <c r="A85" s="224" t="s">
        <v>76</v>
      </c>
      <c r="B85" s="225" t="s">
        <v>14</v>
      </c>
      <c r="C85" s="226" t="s">
        <v>77</v>
      </c>
      <c r="D85" s="227" t="s">
        <v>16</v>
      </c>
      <c r="E85" s="226" t="s">
        <v>17</v>
      </c>
      <c r="F85" s="225"/>
      <c r="G85" s="228"/>
      <c r="H85" s="229" t="s">
        <v>18</v>
      </c>
      <c r="I85" s="229"/>
      <c r="J85" s="229"/>
      <c r="K85" s="230"/>
      <c r="L85" s="231" t="s">
        <v>19</v>
      </c>
    </row>
    <row r="86" spans="1:12" ht="15" customHeight="1" thickBot="1">
      <c r="A86" s="232">
        <v>1</v>
      </c>
      <c r="B86" s="233">
        <v>2</v>
      </c>
      <c r="C86" s="234">
        <v>3</v>
      </c>
      <c r="D86" s="235">
        <v>4</v>
      </c>
      <c r="E86" s="234">
        <v>5</v>
      </c>
      <c r="F86" s="236"/>
      <c r="G86" s="237"/>
      <c r="H86" s="238">
        <v>6</v>
      </c>
      <c r="I86" s="3"/>
      <c r="J86" s="237"/>
      <c r="K86" s="239"/>
      <c r="L86" s="240">
        <v>7</v>
      </c>
    </row>
    <row r="87" spans="1:12" ht="14.25">
      <c r="A87" s="241"/>
      <c r="B87" s="242"/>
      <c r="C87" s="243"/>
      <c r="D87" s="244"/>
      <c r="E87" s="245"/>
      <c r="F87" s="245"/>
      <c r="G87" s="245"/>
      <c r="H87" s="245"/>
      <c r="I87" s="245"/>
      <c r="J87" s="245"/>
      <c r="K87" s="246"/>
      <c r="L87" s="247"/>
    </row>
    <row r="88" spans="1:12" ht="15">
      <c r="A88" s="30"/>
      <c r="B88" s="248"/>
      <c r="C88" s="249" t="s">
        <v>20</v>
      </c>
      <c r="D88" s="3"/>
      <c r="E88" s="250"/>
      <c r="F88" s="250"/>
      <c r="G88" s="250"/>
      <c r="H88" s="250"/>
      <c r="I88" s="250"/>
      <c r="J88" s="250"/>
      <c r="K88" s="3"/>
      <c r="L88" s="251"/>
    </row>
    <row r="89" spans="1:12" ht="28.5">
      <c r="A89" s="252">
        <v>1</v>
      </c>
      <c r="B89" s="253" t="s">
        <v>78</v>
      </c>
      <c r="C89" s="243" t="s">
        <v>79</v>
      </c>
      <c r="D89" s="254">
        <v>16.3</v>
      </c>
      <c r="E89" s="255">
        <v>1</v>
      </c>
      <c r="F89" s="255"/>
      <c r="G89" s="255"/>
      <c r="H89" s="255"/>
      <c r="I89" s="255"/>
      <c r="J89" s="256"/>
      <c r="K89" s="257"/>
      <c r="L89" s="258">
        <f>PRODUCT(D89,E89,F89,G89,H89,I89,J89,K89)</f>
        <v>16.3</v>
      </c>
    </row>
    <row r="90" spans="1:12" ht="60.75" customHeight="1">
      <c r="A90" s="252">
        <v>2</v>
      </c>
      <c r="B90" s="253" t="s">
        <v>80</v>
      </c>
      <c r="C90" s="243" t="s">
        <v>81</v>
      </c>
      <c r="D90" s="254"/>
      <c r="E90" s="255"/>
      <c r="F90" s="255"/>
      <c r="G90" s="255"/>
      <c r="H90" s="255"/>
      <c r="I90" s="255"/>
      <c r="J90" s="256"/>
      <c r="K90" s="257"/>
      <c r="L90" s="258"/>
    </row>
    <row r="91" spans="1:12" ht="14.25">
      <c r="A91" s="252"/>
      <c r="B91" s="253" t="s">
        <v>82</v>
      </c>
      <c r="C91" s="243" t="s">
        <v>83</v>
      </c>
      <c r="D91" s="254">
        <v>1.9</v>
      </c>
      <c r="E91" s="255">
        <v>4</v>
      </c>
      <c r="F91" s="255"/>
      <c r="G91" s="255"/>
      <c r="H91" s="255"/>
      <c r="I91" s="255"/>
      <c r="J91" s="256"/>
      <c r="K91" s="257"/>
      <c r="L91" s="258">
        <f>PRODUCT(D91,E91,F91,G91,H91,I91,J91,K91)</f>
        <v>7.6</v>
      </c>
    </row>
    <row r="92" spans="1:12" ht="28.5">
      <c r="A92" s="259">
        <v>3</v>
      </c>
      <c r="B92" s="260" t="s">
        <v>84</v>
      </c>
      <c r="C92" s="261"/>
      <c r="D92" s="262"/>
      <c r="E92" s="261"/>
      <c r="F92" s="261"/>
      <c r="G92" s="261"/>
      <c r="H92" s="261"/>
      <c r="I92" s="261"/>
      <c r="J92" s="261"/>
      <c r="K92" s="263"/>
      <c r="L92" s="264"/>
    </row>
    <row r="93" spans="1:12" ht="28.5">
      <c r="A93" s="259"/>
      <c r="B93" s="260" t="s">
        <v>25</v>
      </c>
      <c r="C93" s="261" t="s">
        <v>85</v>
      </c>
      <c r="D93" s="262">
        <v>12.8</v>
      </c>
      <c r="E93" s="261">
        <v>4</v>
      </c>
      <c r="F93" s="261"/>
      <c r="G93" s="261"/>
      <c r="H93" s="261"/>
      <c r="I93" s="261"/>
      <c r="J93" s="261"/>
      <c r="K93" s="263"/>
      <c r="L93" s="264">
        <f>PRODUCT(D93,E93,F93,G93,H93,I93,J93,K93)</f>
        <v>51.2</v>
      </c>
    </row>
    <row r="94" spans="1:12" ht="14.25">
      <c r="A94" s="265">
        <v>4</v>
      </c>
      <c r="B94" s="266" t="s">
        <v>29</v>
      </c>
      <c r="C94" s="267" t="s">
        <v>30</v>
      </c>
      <c r="D94" s="268"/>
      <c r="E94" s="268"/>
      <c r="F94" s="269"/>
      <c r="G94" s="269"/>
      <c r="H94" s="269"/>
      <c r="I94" s="270"/>
      <c r="J94" s="269"/>
      <c r="K94" s="271"/>
      <c r="L94" s="272"/>
    </row>
    <row r="95" spans="1:12" ht="14.25">
      <c r="A95" s="273"/>
      <c r="B95" s="274" t="s">
        <v>31</v>
      </c>
      <c r="C95" s="275" t="s">
        <v>35</v>
      </c>
      <c r="D95" s="276">
        <v>22.9</v>
      </c>
      <c r="E95" s="276">
        <v>4</v>
      </c>
      <c r="F95" s="277"/>
      <c r="G95" s="277"/>
      <c r="H95" s="277"/>
      <c r="I95" s="278"/>
      <c r="J95" s="277"/>
      <c r="K95" s="279"/>
      <c r="L95" s="258">
        <f>PRODUCT(D95,E95,F95,G95,H95,I95,J95,K95)</f>
        <v>91.6</v>
      </c>
    </row>
    <row r="96" spans="1:12" ht="28.5">
      <c r="A96" s="280">
        <v>5</v>
      </c>
      <c r="B96" s="260" t="s">
        <v>86</v>
      </c>
      <c r="C96" s="261" t="s">
        <v>87</v>
      </c>
      <c r="D96" s="281">
        <v>6.9</v>
      </c>
      <c r="E96" s="282">
        <v>4</v>
      </c>
      <c r="F96" s="283"/>
      <c r="G96" s="283"/>
      <c r="H96" s="283"/>
      <c r="I96" s="283"/>
      <c r="J96" s="284"/>
      <c r="K96" s="285"/>
      <c r="L96" s="286">
        <f>PRODUCT(D96,E96,F96,G96,H96,I96,J96,K96)</f>
        <v>27.6</v>
      </c>
    </row>
    <row r="97" spans="1:12" ht="28.5">
      <c r="A97" s="280">
        <v>6</v>
      </c>
      <c r="B97" s="260" t="s">
        <v>88</v>
      </c>
      <c r="C97" s="261" t="s">
        <v>89</v>
      </c>
      <c r="D97" s="281">
        <v>7.6</v>
      </c>
      <c r="E97" s="282">
        <v>1</v>
      </c>
      <c r="F97" s="283"/>
      <c r="G97" s="283"/>
      <c r="H97" s="283"/>
      <c r="I97" s="283"/>
      <c r="J97" s="284"/>
      <c r="K97" s="285"/>
      <c r="L97" s="286">
        <f>PRODUCT(D97,E97,F97,G97,H97,I97,J97,K97)</f>
        <v>7.6</v>
      </c>
    </row>
    <row r="98" spans="1:12" ht="43.5" thickBot="1">
      <c r="A98" s="280">
        <v>7</v>
      </c>
      <c r="B98" s="260" t="s">
        <v>90</v>
      </c>
      <c r="C98" s="261" t="s">
        <v>91</v>
      </c>
      <c r="D98" s="281">
        <v>18.8</v>
      </c>
      <c r="E98" s="282">
        <v>1</v>
      </c>
      <c r="F98" s="283"/>
      <c r="G98" s="283"/>
      <c r="H98" s="283"/>
      <c r="I98" s="283"/>
      <c r="J98" s="284"/>
      <c r="K98" s="285"/>
      <c r="L98" s="286">
        <f>PRODUCT(D98,E98,F98,G98,H98,I98,J98,K98)</f>
        <v>18.8</v>
      </c>
    </row>
    <row r="99" spans="1:12" ht="15" thickBot="1">
      <c r="A99" s="287"/>
      <c r="B99" s="288" t="s">
        <v>40</v>
      </c>
      <c r="C99" s="289"/>
      <c r="D99" s="290"/>
      <c r="E99" s="291">
        <v>19</v>
      </c>
      <c r="F99" s="292"/>
      <c r="G99" s="292"/>
      <c r="H99" s="292"/>
      <c r="I99" s="292"/>
      <c r="J99" s="292"/>
      <c r="K99" s="293"/>
      <c r="L99" s="294">
        <f>SUM(L89:L98)</f>
        <v>220.7</v>
      </c>
    </row>
    <row r="100" spans="1:12" ht="15.75" thickBot="1">
      <c r="A100" s="80"/>
      <c r="B100" s="295"/>
      <c r="C100" s="249" t="s">
        <v>43</v>
      </c>
      <c r="D100" s="250"/>
      <c r="E100" s="296"/>
      <c r="F100" s="53"/>
      <c r="G100" s="53"/>
      <c r="H100" s="53" t="s">
        <v>92</v>
      </c>
      <c r="I100" s="53"/>
      <c r="J100" s="53"/>
      <c r="K100" s="106"/>
      <c r="L100" s="297"/>
    </row>
    <row r="101" spans="1:12" ht="28.5">
      <c r="A101" s="298">
        <v>8</v>
      </c>
      <c r="B101" s="299" t="s">
        <v>93</v>
      </c>
      <c r="C101" s="300" t="s">
        <v>94</v>
      </c>
      <c r="D101" s="301">
        <v>76.8</v>
      </c>
      <c r="E101" s="302">
        <v>4</v>
      </c>
      <c r="F101" s="303"/>
      <c r="G101" s="303"/>
      <c r="H101" s="304"/>
      <c r="I101" s="303"/>
      <c r="J101" s="303">
        <v>1.1</v>
      </c>
      <c r="K101" s="305"/>
      <c r="L101" s="306">
        <f>PRODUCT(D101,E101,F101,G101,H101,I101,J101,K101)</f>
        <v>337.92</v>
      </c>
    </row>
    <row r="102" spans="1:12" ht="28.5">
      <c r="A102" s="280">
        <v>9</v>
      </c>
      <c r="B102" s="260" t="s">
        <v>95</v>
      </c>
      <c r="C102" s="261" t="s">
        <v>96</v>
      </c>
      <c r="D102" s="281">
        <v>51.2</v>
      </c>
      <c r="E102" s="282">
        <v>4</v>
      </c>
      <c r="F102" s="283"/>
      <c r="G102" s="283"/>
      <c r="H102" s="284"/>
      <c r="I102" s="283"/>
      <c r="J102" s="283"/>
      <c r="K102" s="285"/>
      <c r="L102" s="286">
        <f>PRODUCT(D102,E102,F102,G102,H102,I102,J102,K102)</f>
        <v>204.8</v>
      </c>
    </row>
    <row r="103" spans="1:12" ht="43.5" thickBot="1">
      <c r="A103" s="280">
        <v>10</v>
      </c>
      <c r="B103" s="260" t="s">
        <v>97</v>
      </c>
      <c r="C103" s="261" t="s">
        <v>98</v>
      </c>
      <c r="D103" s="281">
        <v>96.2</v>
      </c>
      <c r="E103" s="282">
        <v>1</v>
      </c>
      <c r="F103" s="283"/>
      <c r="G103" s="283"/>
      <c r="H103" s="284"/>
      <c r="I103" s="283"/>
      <c r="J103" s="283"/>
      <c r="K103" s="285"/>
      <c r="L103" s="286">
        <f>PRODUCT(D103,E103,F103,G103,H103,I103,J103,K103)</f>
        <v>96.2</v>
      </c>
    </row>
    <row r="104" spans="1:12" ht="45.75" thickBot="1">
      <c r="A104" s="307">
        <v>11</v>
      </c>
      <c r="B104" s="308" t="s">
        <v>99</v>
      </c>
      <c r="C104" s="309" t="s">
        <v>100</v>
      </c>
      <c r="D104" s="310">
        <v>76</v>
      </c>
      <c r="E104" s="291">
        <v>1</v>
      </c>
      <c r="F104" s="292"/>
      <c r="G104" s="292"/>
      <c r="H104" s="311"/>
      <c r="I104" s="292"/>
      <c r="J104" s="292"/>
      <c r="K104" s="312"/>
      <c r="L104" s="313">
        <f>PRODUCT(D104,E104,F104,H104,I104,J104)</f>
        <v>76</v>
      </c>
    </row>
    <row r="105" spans="1:12" ht="15" thickBot="1">
      <c r="A105" s="287"/>
      <c r="B105" s="288" t="s">
        <v>40</v>
      </c>
      <c r="C105" s="289"/>
      <c r="D105" s="314"/>
      <c r="E105" s="315"/>
      <c r="F105" s="316"/>
      <c r="G105" s="316"/>
      <c r="H105" s="316"/>
      <c r="I105" s="316"/>
      <c r="J105" s="317"/>
      <c r="K105" s="318"/>
      <c r="L105" s="294">
        <f>SUM(L101:L104)</f>
        <v>714.9200000000001</v>
      </c>
    </row>
    <row r="106" spans="1:12" ht="15.75" thickBot="1">
      <c r="A106" s="80"/>
      <c r="B106" s="319"/>
      <c r="C106" s="249" t="s">
        <v>56</v>
      </c>
      <c r="D106" s="237"/>
      <c r="E106" s="320"/>
      <c r="F106" s="321"/>
      <c r="G106" s="321"/>
      <c r="H106" s="321"/>
      <c r="I106" s="321"/>
      <c r="J106" s="321"/>
      <c r="K106" s="106"/>
      <c r="L106" s="322"/>
    </row>
    <row r="107" spans="1:12" ht="42.75">
      <c r="A107" s="298">
        <v>12</v>
      </c>
      <c r="B107" s="299" t="s">
        <v>57</v>
      </c>
      <c r="C107" s="300" t="s">
        <v>101</v>
      </c>
      <c r="D107" s="323">
        <v>350</v>
      </c>
      <c r="E107" s="324">
        <v>1</v>
      </c>
      <c r="F107" s="303"/>
      <c r="G107" s="303"/>
      <c r="H107" s="303"/>
      <c r="I107" s="303"/>
      <c r="J107" s="303"/>
      <c r="K107" s="305"/>
      <c r="L107" s="306">
        <f>PRODUCT(D107,E107,F107,G107,H107,I107,J107,K107)</f>
        <v>350</v>
      </c>
    </row>
    <row r="108" spans="1:12" ht="42.75">
      <c r="A108" s="280">
        <v>13</v>
      </c>
      <c r="B108" s="260" t="s">
        <v>102</v>
      </c>
      <c r="C108" s="261" t="s">
        <v>103</v>
      </c>
      <c r="D108" s="281">
        <v>9.3</v>
      </c>
      <c r="E108" s="325">
        <v>4</v>
      </c>
      <c r="F108" s="283"/>
      <c r="G108" s="283"/>
      <c r="H108" s="283"/>
      <c r="I108" s="283"/>
      <c r="J108" s="283"/>
      <c r="K108" s="285"/>
      <c r="L108" s="286">
        <f>PRODUCT(D108,E108,F108,G108,H108,I108,J108,K108)</f>
        <v>37.2</v>
      </c>
    </row>
    <row r="109" spans="1:12" ht="28.5">
      <c r="A109" s="280">
        <v>14</v>
      </c>
      <c r="B109" s="260" t="s">
        <v>104</v>
      </c>
      <c r="C109" s="261" t="s">
        <v>105</v>
      </c>
      <c r="D109" s="326">
        <f>SUM(L101:L104)</f>
        <v>714.9200000000001</v>
      </c>
      <c r="E109" s="325">
        <v>0.12</v>
      </c>
      <c r="F109" s="283"/>
      <c r="G109" s="283"/>
      <c r="H109" s="283"/>
      <c r="I109" s="283"/>
      <c r="J109" s="283"/>
      <c r="K109" s="285"/>
      <c r="L109" s="286">
        <f>PRODUCT(D109,E109,F109,G109,H109,I109,J109,K109)</f>
        <v>85.7904</v>
      </c>
    </row>
    <row r="110" spans="1:12" ht="29.25" thickBot="1">
      <c r="A110" s="307">
        <v>15</v>
      </c>
      <c r="B110" s="327" t="s">
        <v>106</v>
      </c>
      <c r="C110" s="328" t="s">
        <v>107</v>
      </c>
      <c r="D110" s="329">
        <v>671</v>
      </c>
      <c r="E110" s="330">
        <v>0.21</v>
      </c>
      <c r="F110" s="330"/>
      <c r="G110" s="330"/>
      <c r="H110" s="330"/>
      <c r="I110" s="330"/>
      <c r="J110" s="330"/>
      <c r="K110" s="331"/>
      <c r="L110" s="286">
        <f>PRODUCT(D110,E110,F110,G110,H110,I110,J110,K110)</f>
        <v>140.91</v>
      </c>
    </row>
    <row r="111" spans="1:12" ht="15" thickBot="1">
      <c r="A111" s="287"/>
      <c r="B111" s="288" t="s">
        <v>40</v>
      </c>
      <c r="C111" s="332"/>
      <c r="D111" s="290"/>
      <c r="E111" s="291"/>
      <c r="F111" s="292"/>
      <c r="G111" s="292"/>
      <c r="H111" s="292"/>
      <c r="I111" s="292"/>
      <c r="J111" s="292"/>
      <c r="K111" s="293"/>
      <c r="L111" s="294">
        <f>SUM(L107:L110)</f>
        <v>613.9004</v>
      </c>
    </row>
    <row r="112" spans="1:12" ht="15.75" thickBot="1">
      <c r="A112" s="80"/>
      <c r="B112" s="319"/>
      <c r="C112" s="249" t="s">
        <v>67</v>
      </c>
      <c r="D112" s="250"/>
      <c r="E112" s="296"/>
      <c r="F112" s="53"/>
      <c r="G112" s="53"/>
      <c r="H112" s="53"/>
      <c r="I112" s="53"/>
      <c r="J112" s="53"/>
      <c r="K112" s="106"/>
      <c r="L112" s="333"/>
    </row>
    <row r="113" spans="1:12" ht="28.5">
      <c r="A113" s="298">
        <v>16</v>
      </c>
      <c r="B113" s="299" t="s">
        <v>108</v>
      </c>
      <c r="C113" s="300" t="s">
        <v>109</v>
      </c>
      <c r="D113" s="334">
        <v>645</v>
      </c>
      <c r="E113" s="335">
        <v>0.087</v>
      </c>
      <c r="F113" s="303"/>
      <c r="G113" s="303"/>
      <c r="H113" s="303"/>
      <c r="I113" s="303"/>
      <c r="J113" s="303"/>
      <c r="K113" s="305"/>
      <c r="L113" s="306">
        <f>PRODUCT(D113,E113,F113,G113,H113,I113,J113,K113)</f>
        <v>56.114999999999995</v>
      </c>
    </row>
    <row r="114" spans="1:12" ht="72" thickBot="1">
      <c r="A114" s="273">
        <v>17</v>
      </c>
      <c r="B114" s="336" t="s">
        <v>70</v>
      </c>
      <c r="C114" s="337" t="s">
        <v>110</v>
      </c>
      <c r="D114" s="338">
        <v>701</v>
      </c>
      <c r="E114" s="339">
        <v>0.06</v>
      </c>
      <c r="F114" s="278">
        <v>1.3</v>
      </c>
      <c r="G114" s="278">
        <v>1.5</v>
      </c>
      <c r="H114" s="278"/>
      <c r="I114" s="278"/>
      <c r="J114" s="278"/>
      <c r="K114" s="279"/>
      <c r="L114" s="258">
        <f>PRODUCT(D114,E114,F114,G114,H114,I114,J114,K114)</f>
        <v>82.017</v>
      </c>
    </row>
    <row r="115" spans="1:12" ht="15" thickBot="1">
      <c r="A115" s="287"/>
      <c r="B115" s="288" t="s">
        <v>40</v>
      </c>
      <c r="C115" s="332"/>
      <c r="D115" s="290"/>
      <c r="E115" s="291"/>
      <c r="F115" s="292"/>
      <c r="G115" s="292"/>
      <c r="H115" s="292"/>
      <c r="I115" s="292"/>
      <c r="J115" s="292"/>
      <c r="K115" s="293"/>
      <c r="L115" s="294">
        <v>138</v>
      </c>
    </row>
    <row r="116" spans="1:12" ht="29.25" thickBot="1">
      <c r="A116" s="287"/>
      <c r="B116" s="340" t="s">
        <v>111</v>
      </c>
      <c r="C116" s="289"/>
      <c r="D116" s="290"/>
      <c r="E116" s="291"/>
      <c r="F116" s="292"/>
      <c r="G116" s="292"/>
      <c r="H116" s="292"/>
      <c r="I116" s="292"/>
      <c r="J116" s="292"/>
      <c r="K116" s="293"/>
      <c r="L116" s="294">
        <v>1688</v>
      </c>
    </row>
    <row r="117" spans="1:12" ht="29.25" thickBot="1">
      <c r="A117" s="287"/>
      <c r="B117" s="340" t="s">
        <v>112</v>
      </c>
      <c r="C117" s="289">
        <v>41.93</v>
      </c>
      <c r="D117" s="290"/>
      <c r="E117" s="291"/>
      <c r="F117" s="292"/>
      <c r="G117" s="292"/>
      <c r="H117" s="292"/>
      <c r="I117" s="292"/>
      <c r="J117" s="292"/>
      <c r="K117" s="341"/>
      <c r="L117" s="313">
        <v>70778</v>
      </c>
    </row>
    <row r="118" spans="1:12" ht="14.25">
      <c r="A118" s="342"/>
      <c r="B118" s="343"/>
      <c r="C118" s="344"/>
      <c r="D118" s="345"/>
      <c r="E118" s="345"/>
      <c r="F118" s="345"/>
      <c r="G118" s="345"/>
      <c r="H118" s="345"/>
      <c r="I118" s="345"/>
      <c r="J118" s="345"/>
      <c r="K118" s="228"/>
      <c r="L118" s="346"/>
    </row>
    <row r="119" spans="1:12" ht="15">
      <c r="A119" s="30"/>
      <c r="B119" s="3"/>
      <c r="C119" s="347"/>
      <c r="D119" s="250"/>
      <c r="E119" s="250" t="s">
        <v>147</v>
      </c>
      <c r="F119" s="250"/>
      <c r="G119" s="250"/>
      <c r="H119" s="250"/>
      <c r="I119" s="250"/>
      <c r="J119" s="250"/>
      <c r="K119" s="3"/>
      <c r="L119" s="348">
        <f>L117</f>
        <v>70778</v>
      </c>
    </row>
    <row r="120" spans="1:12" ht="15">
      <c r="A120" s="30"/>
      <c r="B120" s="3"/>
      <c r="C120" s="347"/>
      <c r="D120" s="250"/>
      <c r="E120" s="250"/>
      <c r="F120" s="250"/>
      <c r="G120" s="250"/>
      <c r="H120" s="250"/>
      <c r="I120" s="250"/>
      <c r="J120" s="250"/>
      <c r="K120" s="3"/>
      <c r="L120" s="348"/>
    </row>
    <row r="121" spans="1:12" ht="15">
      <c r="A121" s="30"/>
      <c r="B121" s="3" t="s">
        <v>113</v>
      </c>
      <c r="C121" s="347"/>
      <c r="D121" s="250"/>
      <c r="E121" s="250"/>
      <c r="F121" s="250"/>
      <c r="G121" s="250"/>
      <c r="H121" s="250"/>
      <c r="I121" s="250"/>
      <c r="J121" s="250"/>
      <c r="K121" s="3"/>
      <c r="L121" s="348">
        <v>58000</v>
      </c>
    </row>
    <row r="122" spans="1:12" ht="15">
      <c r="A122" s="30"/>
      <c r="B122" s="3" t="s">
        <v>114</v>
      </c>
      <c r="C122" s="347"/>
      <c r="D122" s="250"/>
      <c r="E122" s="250"/>
      <c r="F122" s="250"/>
      <c r="G122" s="250"/>
      <c r="H122" s="250"/>
      <c r="I122" s="250"/>
      <c r="J122" s="250"/>
      <c r="K122" s="3"/>
      <c r="L122" s="348">
        <v>32220</v>
      </c>
    </row>
    <row r="123" spans="1:12" ht="15">
      <c r="A123" s="30"/>
      <c r="B123" s="3" t="s">
        <v>115</v>
      </c>
      <c r="C123" s="347"/>
      <c r="D123" s="250"/>
      <c r="E123" s="250"/>
      <c r="F123" s="250"/>
      <c r="G123" s="250"/>
      <c r="H123" s="250"/>
      <c r="I123" s="250"/>
      <c r="J123" s="250"/>
      <c r="K123" s="3"/>
      <c r="L123" s="348">
        <v>25000</v>
      </c>
    </row>
    <row r="124" spans="1:12" ht="15">
      <c r="A124" s="30"/>
      <c r="B124" s="3" t="s">
        <v>116</v>
      </c>
      <c r="C124" s="347"/>
      <c r="D124" s="250"/>
      <c r="E124" s="250"/>
      <c r="F124" s="250"/>
      <c r="G124" s="250"/>
      <c r="H124" s="250"/>
      <c r="I124" s="250"/>
      <c r="J124" s="250"/>
      <c r="K124" s="3"/>
      <c r="L124" s="348">
        <v>26813</v>
      </c>
    </row>
    <row r="125" spans="1:12" ht="15.75">
      <c r="A125" s="30"/>
      <c r="B125" s="3"/>
      <c r="C125" s="349"/>
      <c r="D125" s="250"/>
      <c r="E125" s="250"/>
      <c r="F125" s="250"/>
      <c r="G125" s="250"/>
      <c r="H125" s="250"/>
      <c r="I125" s="250"/>
      <c r="J125" s="250"/>
      <c r="K125" s="3"/>
      <c r="L125" s="350"/>
    </row>
    <row r="126" spans="1:12" ht="16.5" thickBot="1">
      <c r="A126" s="351"/>
      <c r="B126" s="352"/>
      <c r="C126" s="353"/>
      <c r="D126" s="354"/>
      <c r="E126" s="355" t="s">
        <v>117</v>
      </c>
      <c r="F126" s="354"/>
      <c r="G126" s="354"/>
      <c r="H126" s="354"/>
      <c r="I126" s="354"/>
      <c r="J126" s="354"/>
      <c r="K126" s="352"/>
      <c r="L126" s="356">
        <f>SUM(L119:L124)</f>
        <v>212811</v>
      </c>
    </row>
    <row r="128" spans="2:12" ht="15.75">
      <c r="B128" s="1" t="s">
        <v>148</v>
      </c>
      <c r="L128" s="357">
        <f>L54+L82+L126</f>
        <v>1080796.3326658</v>
      </c>
    </row>
    <row r="129" spans="2:12" ht="15.75">
      <c r="B129" s="1" t="s">
        <v>149</v>
      </c>
      <c r="L129" s="357">
        <f>L128*0.18</f>
        <v>194543.33987984396</v>
      </c>
    </row>
    <row r="130" spans="2:12" ht="15.75">
      <c r="B130" s="1" t="s">
        <v>150</v>
      </c>
      <c r="L130" s="357">
        <f>L128+L129</f>
        <v>1275339.6725456438</v>
      </c>
    </row>
    <row r="132" spans="1:3" ht="17.25" customHeight="1" thickBot="1">
      <c r="A132" s="396" t="s">
        <v>74</v>
      </c>
      <c r="B132" s="396"/>
      <c r="C132" s="223" t="s">
        <v>151</v>
      </c>
    </row>
    <row r="133" spans="1:12" ht="14.25" customHeight="1">
      <c r="A133" s="397" t="s">
        <v>1</v>
      </c>
      <c r="B133" s="399" t="s">
        <v>3</v>
      </c>
      <c r="C133" s="405" t="s">
        <v>4</v>
      </c>
      <c r="D133" s="406"/>
      <c r="E133" s="406"/>
      <c r="F133" s="407"/>
      <c r="G133" s="405" t="s">
        <v>5</v>
      </c>
      <c r="H133" s="406"/>
      <c r="I133" s="406"/>
      <c r="J133" s="406"/>
      <c r="K133" s="407"/>
      <c r="L133" s="402" t="s">
        <v>155</v>
      </c>
    </row>
    <row r="134" spans="1:12" ht="14.25">
      <c r="A134" s="398"/>
      <c r="B134" s="400"/>
      <c r="C134" s="408"/>
      <c r="D134" s="409"/>
      <c r="E134" s="409"/>
      <c r="F134" s="410"/>
      <c r="G134" s="408"/>
      <c r="H134" s="409"/>
      <c r="I134" s="409"/>
      <c r="J134" s="409"/>
      <c r="K134" s="410"/>
      <c r="L134" s="403"/>
    </row>
    <row r="135" spans="1:12" ht="15" thickBot="1">
      <c r="A135" s="381"/>
      <c r="B135" s="401"/>
      <c r="C135" s="411"/>
      <c r="D135" s="412"/>
      <c r="E135" s="412"/>
      <c r="F135" s="413"/>
      <c r="G135" s="411"/>
      <c r="H135" s="412"/>
      <c r="I135" s="412"/>
      <c r="J135" s="412"/>
      <c r="K135" s="413"/>
      <c r="L135" s="404"/>
    </row>
    <row r="136" spans="1:12" ht="15" thickBot="1">
      <c r="A136" s="363">
        <v>1</v>
      </c>
      <c r="B136" s="364">
        <v>2</v>
      </c>
      <c r="C136" s="384">
        <v>3</v>
      </c>
      <c r="D136" s="385"/>
      <c r="E136" s="385"/>
      <c r="F136" s="386"/>
      <c r="G136" s="384">
        <v>4</v>
      </c>
      <c r="H136" s="385"/>
      <c r="I136" s="385"/>
      <c r="J136" s="385"/>
      <c r="K136" s="386"/>
      <c r="L136" s="365">
        <v>5</v>
      </c>
    </row>
    <row r="137" spans="1:12" ht="39" customHeight="1">
      <c r="A137" s="362" t="s">
        <v>2</v>
      </c>
      <c r="B137" s="361" t="s">
        <v>9</v>
      </c>
      <c r="C137" s="387" t="s">
        <v>10</v>
      </c>
      <c r="D137" s="388"/>
      <c r="E137" s="388"/>
      <c r="F137" s="389"/>
      <c r="G137" s="387" t="s">
        <v>156</v>
      </c>
      <c r="H137" s="388"/>
      <c r="I137" s="388"/>
      <c r="J137" s="388"/>
      <c r="K137" s="389"/>
      <c r="L137" s="377">
        <f>((216.4+0.17*2500)*0.7*3.64*1.3)*1000</f>
        <v>2124573.3600000003</v>
      </c>
    </row>
    <row r="138" spans="1:12" ht="14.25">
      <c r="A138" s="380"/>
      <c r="B138" s="382" t="s">
        <v>11</v>
      </c>
      <c r="C138" s="390"/>
      <c r="D138" s="391"/>
      <c r="E138" s="391"/>
      <c r="F138" s="392"/>
      <c r="G138" s="390"/>
      <c r="H138" s="391"/>
      <c r="I138" s="391"/>
      <c r="J138" s="391"/>
      <c r="K138" s="392"/>
      <c r="L138" s="378"/>
    </row>
    <row r="139" spans="1:12" ht="15" thickBot="1">
      <c r="A139" s="381"/>
      <c r="B139" s="383"/>
      <c r="C139" s="393"/>
      <c r="D139" s="394"/>
      <c r="E139" s="394"/>
      <c r="F139" s="395"/>
      <c r="G139" s="393"/>
      <c r="H139" s="394"/>
      <c r="I139" s="394"/>
      <c r="J139" s="394"/>
      <c r="K139" s="395"/>
      <c r="L139" s="379"/>
    </row>
    <row r="140" spans="1:12" ht="14.25">
      <c r="A140" s="369" t="s">
        <v>157</v>
      </c>
      <c r="B140" s="370"/>
      <c r="C140" s="370"/>
      <c r="D140" s="370"/>
      <c r="E140" s="367"/>
      <c r="F140" s="367"/>
      <c r="G140" s="367"/>
      <c r="H140" s="367"/>
      <c r="I140" s="367"/>
      <c r="J140" s="367"/>
      <c r="K140" s="367"/>
      <c r="L140" s="368"/>
    </row>
    <row r="141" spans="1:12" ht="14.25">
      <c r="A141" s="369" t="s">
        <v>158</v>
      </c>
      <c r="B141" s="370"/>
      <c r="C141" s="370"/>
      <c r="D141" s="370"/>
      <c r="E141" s="367"/>
      <c r="F141" s="367"/>
      <c r="G141" s="367"/>
      <c r="H141" s="367"/>
      <c r="I141" s="367"/>
      <c r="J141" s="367"/>
      <c r="K141" s="367"/>
      <c r="L141" s="368"/>
    </row>
    <row r="142" spans="1:12" ht="14.25">
      <c r="A142" s="369" t="s">
        <v>159</v>
      </c>
      <c r="B142" s="370"/>
      <c r="C142" s="370"/>
      <c r="D142" s="370"/>
      <c r="E142" s="367"/>
      <c r="F142" s="367"/>
      <c r="G142" s="367"/>
      <c r="H142" s="367"/>
      <c r="I142" s="367"/>
      <c r="J142" s="367"/>
      <c r="K142" s="367"/>
      <c r="L142" s="368"/>
    </row>
    <row r="144" spans="2:12" ht="15.75">
      <c r="B144" s="1" t="s">
        <v>152</v>
      </c>
      <c r="L144" s="357">
        <f>L137</f>
        <v>2124573.3600000003</v>
      </c>
    </row>
    <row r="145" spans="2:12" ht="15.75">
      <c r="B145" s="1" t="s">
        <v>149</v>
      </c>
      <c r="L145" s="357">
        <f>L144*0.18</f>
        <v>382423.20480000007</v>
      </c>
    </row>
    <row r="146" spans="2:12" ht="15.75">
      <c r="B146" s="1" t="s">
        <v>153</v>
      </c>
      <c r="L146" s="357">
        <f>L144+L145</f>
        <v>2506996.5648000003</v>
      </c>
    </row>
    <row r="147" ht="15" thickBot="1"/>
    <row r="148" spans="1:12" ht="17.25" thickBot="1">
      <c r="A148" s="358"/>
      <c r="B148" s="359" t="s">
        <v>154</v>
      </c>
      <c r="C148" s="359"/>
      <c r="D148" s="359"/>
      <c r="E148" s="359"/>
      <c r="F148" s="359"/>
      <c r="G148" s="359"/>
      <c r="H148" s="359"/>
      <c r="I148" s="359"/>
      <c r="J148" s="359"/>
      <c r="K148" s="359"/>
      <c r="L148" s="360">
        <f>L130+L146</f>
        <v>3782336.2373456443</v>
      </c>
    </row>
    <row r="151" spans="1:12" ht="14.25">
      <c r="A151" s="373" t="s">
        <v>162</v>
      </c>
      <c r="B151" s="373"/>
      <c r="C151" s="373"/>
      <c r="D151" s="373"/>
      <c r="E151" s="373"/>
      <c r="F151" s="373"/>
      <c r="G151" s="373"/>
      <c r="H151" s="373"/>
      <c r="I151" s="373"/>
      <c r="J151" s="373"/>
      <c r="K151" s="373"/>
      <c r="L151" s="373"/>
    </row>
  </sheetData>
  <sheetProtection/>
  <mergeCells count="29">
    <mergeCell ref="H5:L5"/>
    <mergeCell ref="G3:L3"/>
    <mergeCell ref="G4:L4"/>
    <mergeCell ref="L133:L135"/>
    <mergeCell ref="C133:F135"/>
    <mergeCell ref="G133:K135"/>
    <mergeCell ref="F1:L1"/>
    <mergeCell ref="A11:B11"/>
    <mergeCell ref="C62:C63"/>
    <mergeCell ref="C66:C67"/>
    <mergeCell ref="A56:B56"/>
    <mergeCell ref="K2:L2"/>
    <mergeCell ref="A9:B9"/>
    <mergeCell ref="C137:F139"/>
    <mergeCell ref="G137:K139"/>
    <mergeCell ref="A84:B84"/>
    <mergeCell ref="A132:B132"/>
    <mergeCell ref="A133:A135"/>
    <mergeCell ref="B133:B135"/>
    <mergeCell ref="A151:L151"/>
    <mergeCell ref="A7:L7"/>
    <mergeCell ref="A8:L8"/>
    <mergeCell ref="C9:L9"/>
    <mergeCell ref="B80:K81"/>
    <mergeCell ref="L137:L139"/>
    <mergeCell ref="A138:A139"/>
    <mergeCell ref="B138:B139"/>
    <mergeCell ref="C136:F136"/>
    <mergeCell ref="G136:K13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e.mironova</dc:creator>
  <cp:keywords/>
  <dc:description/>
  <cp:lastModifiedBy>e.bulatova</cp:lastModifiedBy>
  <cp:lastPrinted>2014-08-26T06:25:30Z</cp:lastPrinted>
  <dcterms:created xsi:type="dcterms:W3CDTF">2014-08-19T12:06:37Z</dcterms:created>
  <dcterms:modified xsi:type="dcterms:W3CDTF">2014-08-26T13:19:40Z</dcterms:modified>
  <cp:category/>
  <cp:version/>
  <cp:contentType/>
  <cp:contentStatus/>
</cp:coreProperties>
</file>