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35" activeTab="0"/>
  </bookViews>
  <sheets>
    <sheet name="и-г" sheetId="1" r:id="rId1"/>
  </sheets>
  <definedNames>
    <definedName name="_xlnm.Print_Titles" localSheetId="0">'и-г'!$11:$11</definedName>
    <definedName name="_xlnm.Print_Area" localSheetId="0">'и-г'!$A$1:$H$52</definedName>
  </definedNames>
  <calcPr fullCalcOnLoad="1"/>
</workbook>
</file>

<file path=xl/sharedStrings.xml><?xml version="1.0" encoding="utf-8"?>
<sst xmlns="http://schemas.openxmlformats.org/spreadsheetml/2006/main" count="130" uniqueCount="112">
  <si>
    <t>№ п/п</t>
  </si>
  <si>
    <t>Наименование работ</t>
  </si>
  <si>
    <t>Объем работ</t>
  </si>
  <si>
    <t>Лабораторные работы</t>
  </si>
  <si>
    <t>Камеральные работы</t>
  </si>
  <si>
    <t>Итого</t>
  </si>
  <si>
    <t>Цена единицы работ</t>
  </si>
  <si>
    <t>Стоимость, руб.</t>
  </si>
  <si>
    <t>Организация и ликвидация работ</t>
  </si>
  <si>
    <t>Итого с НДС 18%</t>
  </si>
  <si>
    <t>Справочник базовых цен на инженерно-геологические изыскания, Москва 1999г.</t>
  </si>
  <si>
    <t>Полевые работы</t>
  </si>
  <si>
    <t>т.86 §1</t>
  </si>
  <si>
    <t>Номер частей, глав, § и пунктов указаний к разделу или главе сборника цен на проектирование и изыскательские работы для строительства</t>
  </si>
  <si>
    <t>Расчет стоимости</t>
  </si>
  <si>
    <t>Коэф-фици-ент</t>
  </si>
  <si>
    <t>т.82 §2</t>
  </si>
  <si>
    <t>т.86 §8</t>
  </si>
  <si>
    <t xml:space="preserve"> 2.1</t>
  </si>
  <si>
    <t xml:space="preserve"> 3.1</t>
  </si>
  <si>
    <t>Итого по смете в ценах 1991г.</t>
  </si>
  <si>
    <t>НДС</t>
  </si>
  <si>
    <t>Итого полевых работ в ценах 1991г.</t>
  </si>
  <si>
    <t>Итого лабораторных работ в ценах 1991г.</t>
  </si>
  <si>
    <t>Итого камеральных работ в ценах 1991г.</t>
  </si>
  <si>
    <t xml:space="preserve"> 2.5</t>
  </si>
  <si>
    <t>т.63 §3</t>
  </si>
  <si>
    <t>а</t>
  </si>
  <si>
    <t>Консистенция при нарушенной структуре</t>
  </si>
  <si>
    <t>Обработка физико-механических свойств грунтов</t>
  </si>
  <si>
    <t xml:space="preserve"> 2.2</t>
  </si>
  <si>
    <t xml:space="preserve">Приготовление водной вытяжки </t>
  </si>
  <si>
    <t>т.70 §83</t>
  </si>
  <si>
    <t xml:space="preserve">Анализ водной вытяжки </t>
  </si>
  <si>
    <t>т.71 §1</t>
  </si>
  <si>
    <t>Единица измерения</t>
  </si>
  <si>
    <t>1 монолит</t>
  </si>
  <si>
    <t>д.ед.</t>
  </si>
  <si>
    <t xml:space="preserve"> 3.3</t>
  </si>
  <si>
    <t>%</t>
  </si>
  <si>
    <t>т.87 §2</t>
  </si>
  <si>
    <t xml:space="preserve"> 2.6</t>
  </si>
  <si>
    <t>т.63 §25</t>
  </si>
  <si>
    <t xml:space="preserve"> 3.4</t>
  </si>
  <si>
    <t>Полный комплекс определения физико-механических свойств глинистых  грунтов</t>
  </si>
  <si>
    <t>1 проба</t>
  </si>
  <si>
    <t>1.1</t>
  </si>
  <si>
    <t>1.2</t>
  </si>
  <si>
    <t>1.4</t>
  </si>
  <si>
    <t>Полный комплекс определения физических свойств глинистых  грунтов</t>
  </si>
  <si>
    <t>т.63 § 9</t>
  </si>
  <si>
    <t>глубиной до 15м</t>
  </si>
  <si>
    <t xml:space="preserve"> §1 </t>
  </si>
  <si>
    <t>1 метр</t>
  </si>
  <si>
    <t>Гидрогеологические наблюдения при бурении скважин, диаметром до 160мм</t>
  </si>
  <si>
    <t>Отбор монолитов из буровых скважин:</t>
  </si>
  <si>
    <t>т.57</t>
  </si>
  <si>
    <t>с глубины до 10м</t>
  </si>
  <si>
    <t>Обработка материалов буровых и горнопроходческих работ с гидрогеологическими наблюдениями</t>
  </si>
  <si>
    <t>Обработка определения коррозионной активности грунтов и воды</t>
  </si>
  <si>
    <t>Составление отчета при II категории сложности инженерно-геологических условий</t>
  </si>
  <si>
    <t>Итого с договорным коэффициентом</t>
  </si>
  <si>
    <t>Внешний транспорт</t>
  </si>
  <si>
    <t>1.5</t>
  </si>
  <si>
    <t>т.6 §1</t>
  </si>
  <si>
    <t xml:space="preserve"> 3.2</t>
  </si>
  <si>
    <t>т.9 §2</t>
  </si>
  <si>
    <t xml:space="preserve">т.27 §1 </t>
  </si>
  <si>
    <t>1 километр маршрута</t>
  </si>
  <si>
    <t>т.18 §1, глава 3, п.8</t>
  </si>
  <si>
    <t>1 налив</t>
  </si>
  <si>
    <t>Обработка рекогносцировочного обследования</t>
  </si>
  <si>
    <t>Сбор, изучение и систематизация материалов изысканий прошлых лет по горным выработкам</t>
  </si>
  <si>
    <t>т.78 §1</t>
  </si>
  <si>
    <t>1 метр выработки</t>
  </si>
  <si>
    <t>Составление ППР</t>
  </si>
  <si>
    <t>т.81 §4</t>
  </si>
  <si>
    <t>1 программа</t>
  </si>
  <si>
    <t>Обработка материалов налива воды в шурф</t>
  </si>
  <si>
    <t>т.84 §4</t>
  </si>
  <si>
    <t>1 опыт</t>
  </si>
  <si>
    <t>1.6</t>
  </si>
  <si>
    <t>1.7</t>
  </si>
  <si>
    <t>1.8</t>
  </si>
  <si>
    <t>1.10</t>
  </si>
  <si>
    <t xml:space="preserve"> 2.4</t>
  </si>
  <si>
    <t xml:space="preserve"> 3.5</t>
  </si>
  <si>
    <t xml:space="preserve"> 3.6</t>
  </si>
  <si>
    <t xml:space="preserve"> 3.7</t>
  </si>
  <si>
    <t xml:space="preserve"> 3.8</t>
  </si>
  <si>
    <t>Коэффициент удорожания 42,91 на III квартал 2015г.</t>
  </si>
  <si>
    <t>Плановая и высотная привязка выработок</t>
  </si>
  <si>
    <t>т.93 §1</t>
  </si>
  <si>
    <t>1 выработка</t>
  </si>
  <si>
    <t>Рекогносцировочное обследование при плохой проходимости и III кат. сложности инженерно-геологических условий</t>
  </si>
  <si>
    <t>Итого в ценах 2015г.</t>
  </si>
  <si>
    <t>Бурение скважины колонковым способом диаметром до 160мм в породах IV категории:</t>
  </si>
  <si>
    <t>т.17</t>
  </si>
  <si>
    <t>Проходка шурфов в породах IV категории, глубиной до 2,5м</t>
  </si>
  <si>
    <t>Налив воды в шурф</t>
  </si>
  <si>
    <t>т.36 §2</t>
  </si>
  <si>
    <t>1.11</t>
  </si>
  <si>
    <t>Внутренний транспорт</t>
  </si>
  <si>
    <t>т.4 §5</t>
  </si>
  <si>
    <t>п.13 общих указаний, прим.</t>
  </si>
  <si>
    <t>Смета №2.2</t>
  </si>
  <si>
    <t>УТВЕРЖДАЮ:</t>
  </si>
  <si>
    <t>И.о. генерального директора</t>
  </si>
  <si>
    <t>ГП "Калугаоблводоканал"</t>
  </si>
  <si>
    <t>_________________Горошев А.В.</t>
  </si>
  <si>
    <t>на инженерно-геологические изыскания: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</si>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</sst>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20" zoomScaleSheetLayoutView="120" zoomScalePageLayoutView="0" workbookViewId="0" topLeftCell="A1">
      <selection activeCell="G10" sqref="G10"/>
    </sheetView>
  </sheetViews>
  <sheetFormatPr defaultColWidth="9.00390625" defaultRowHeight="12.75"/>
  <cols>
    <col min="1" max="1" width="5.125" style="2" customWidth="1"/>
    <col min="2" max="2" width="36.125" style="2" customWidth="1"/>
    <col min="3" max="3" width="14.25390625" style="2" customWidth="1"/>
    <col min="4" max="4" width="9.625" style="2" customWidth="1"/>
    <col min="5" max="5" width="8.625" style="2" customWidth="1"/>
    <col min="6" max="6" width="9.625" style="2" customWidth="1"/>
    <col min="7" max="7" width="7.125" style="2" customWidth="1"/>
    <col min="8" max="8" width="12.125" style="2" customWidth="1"/>
    <col min="9" max="10" width="9.375" style="2" bestFit="1" customWidth="1"/>
    <col min="11" max="12" width="9.625" style="2" bestFit="1" customWidth="1"/>
    <col min="13" max="16384" width="9.125" style="2" customWidth="1"/>
  </cols>
  <sheetData>
    <row r="1" spans="1:8" ht="12.75">
      <c r="A1" s="62"/>
      <c r="B1" s="62"/>
      <c r="D1" s="43" t="s">
        <v>106</v>
      </c>
      <c r="E1" s="43"/>
      <c r="F1" s="43"/>
      <c r="G1" s="43"/>
      <c r="H1" s="43"/>
    </row>
    <row r="2" spans="1:8" ht="12.75">
      <c r="A2" s="62"/>
      <c r="B2" s="62"/>
      <c r="D2" s="43" t="s">
        <v>107</v>
      </c>
      <c r="E2" s="43"/>
      <c r="F2" s="43"/>
      <c r="G2" s="43"/>
      <c r="H2" s="43"/>
    </row>
    <row r="3" spans="1:8" ht="12.75">
      <c r="A3" s="58"/>
      <c r="B3" s="58"/>
      <c r="D3" s="43" t="s">
        <v>108</v>
      </c>
      <c r="E3" s="43"/>
      <c r="F3" s="43"/>
      <c r="G3" s="43"/>
      <c r="H3" s="43"/>
    </row>
    <row r="4" spans="1:8" ht="30" customHeight="1">
      <c r="A4" s="42"/>
      <c r="B4" s="42"/>
      <c r="D4" s="44" t="s">
        <v>109</v>
      </c>
      <c r="E4" s="44"/>
      <c r="F4" s="44"/>
      <c r="G4" s="44"/>
      <c r="H4" s="44"/>
    </row>
    <row r="5" spans="1:8" ht="15.75">
      <c r="A5" s="59" t="s">
        <v>105</v>
      </c>
      <c r="B5" s="59"/>
      <c r="C5" s="59"/>
      <c r="D5" s="59"/>
      <c r="E5" s="59"/>
      <c r="F5" s="59"/>
      <c r="G5" s="59"/>
      <c r="H5" s="59"/>
    </row>
    <row r="6" spans="1:8" ht="16.5" customHeight="1">
      <c r="A6" s="60" t="s">
        <v>110</v>
      </c>
      <c r="B6" s="61"/>
      <c r="C6" s="61"/>
      <c r="D6" s="61"/>
      <c r="E6" s="61"/>
      <c r="F6" s="61"/>
      <c r="G6" s="61"/>
      <c r="H6" s="61"/>
    </row>
    <row r="7" spans="1:8" ht="32.25" customHeight="1">
      <c r="A7" s="60" t="s">
        <v>111</v>
      </c>
      <c r="B7" s="60"/>
      <c r="C7" s="60"/>
      <c r="D7" s="60"/>
      <c r="E7" s="60"/>
      <c r="F7" s="60"/>
      <c r="G7" s="60"/>
      <c r="H7" s="60"/>
    </row>
    <row r="8" ht="7.5" customHeight="1">
      <c r="A8" s="6"/>
    </row>
    <row r="9" spans="1:8" ht="15.75" customHeight="1">
      <c r="A9" s="63" t="s">
        <v>0</v>
      </c>
      <c r="B9" s="63" t="s">
        <v>1</v>
      </c>
      <c r="C9" s="65" t="s">
        <v>13</v>
      </c>
      <c r="D9" s="56" t="s">
        <v>35</v>
      </c>
      <c r="E9" s="45" t="s">
        <v>14</v>
      </c>
      <c r="F9" s="46"/>
      <c r="G9" s="47"/>
      <c r="H9" s="63" t="s">
        <v>7</v>
      </c>
    </row>
    <row r="10" spans="1:8" ht="93.75" customHeight="1">
      <c r="A10" s="63"/>
      <c r="B10" s="63"/>
      <c r="C10" s="65"/>
      <c r="D10" s="57"/>
      <c r="E10" s="1" t="s">
        <v>6</v>
      </c>
      <c r="F10" s="1" t="s">
        <v>2</v>
      </c>
      <c r="G10" s="1" t="s">
        <v>15</v>
      </c>
      <c r="H10" s="63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2.75" customHeight="1">
      <c r="A12" s="63" t="s">
        <v>10</v>
      </c>
      <c r="B12" s="63"/>
      <c r="C12" s="63"/>
      <c r="D12" s="63"/>
      <c r="E12" s="63"/>
      <c r="F12" s="63"/>
      <c r="G12" s="63"/>
      <c r="H12" s="63"/>
    </row>
    <row r="13" spans="1:8" ht="12.75" customHeight="1">
      <c r="A13" s="53" t="s">
        <v>90</v>
      </c>
      <c r="B13" s="54"/>
      <c r="C13" s="54"/>
      <c r="D13" s="54"/>
      <c r="E13" s="54"/>
      <c r="F13" s="54"/>
      <c r="G13" s="54"/>
      <c r="H13" s="55"/>
    </row>
    <row r="14" spans="1:8" ht="16.5" customHeight="1">
      <c r="A14" s="4">
        <v>1</v>
      </c>
      <c r="B14" s="48" t="s">
        <v>11</v>
      </c>
      <c r="C14" s="48"/>
      <c r="D14" s="48"/>
      <c r="E14" s="48"/>
      <c r="F14" s="48"/>
      <c r="G14" s="48"/>
      <c r="H14" s="49"/>
    </row>
    <row r="15" spans="1:8" ht="24.75" customHeight="1">
      <c r="A15" s="34" t="s">
        <v>46</v>
      </c>
      <c r="B15" s="33" t="s">
        <v>91</v>
      </c>
      <c r="C15" s="34" t="s">
        <v>92</v>
      </c>
      <c r="D15" s="34" t="s">
        <v>93</v>
      </c>
      <c r="E15" s="36">
        <v>10.8</v>
      </c>
      <c r="F15" s="36">
        <v>2</v>
      </c>
      <c r="G15" s="36"/>
      <c r="H15" s="3">
        <f>ROUND(E15*F15,0)</f>
        <v>22</v>
      </c>
    </row>
    <row r="16" spans="1:8" ht="39.75" customHeight="1">
      <c r="A16" s="34" t="s">
        <v>47</v>
      </c>
      <c r="B16" s="33" t="s">
        <v>94</v>
      </c>
      <c r="C16" s="34" t="s">
        <v>66</v>
      </c>
      <c r="D16" s="34" t="s">
        <v>68</v>
      </c>
      <c r="E16" s="8">
        <v>47.2</v>
      </c>
      <c r="F16" s="37">
        <v>0.35</v>
      </c>
      <c r="G16" s="32"/>
      <c r="H16" s="3">
        <f>ROUND(E16*F16,0)</f>
        <v>17</v>
      </c>
    </row>
    <row r="17" spans="1:8" ht="39.75" customHeight="1">
      <c r="A17" s="34" t="s">
        <v>48</v>
      </c>
      <c r="B17" s="33" t="s">
        <v>96</v>
      </c>
      <c r="C17" s="34" t="s">
        <v>97</v>
      </c>
      <c r="D17" s="34" t="s">
        <v>53</v>
      </c>
      <c r="E17" s="32"/>
      <c r="F17" s="32"/>
      <c r="G17" s="32"/>
      <c r="H17" s="32"/>
    </row>
    <row r="18" spans="1:8" ht="12.75" customHeight="1">
      <c r="A18" s="39" t="s">
        <v>27</v>
      </c>
      <c r="B18" s="21" t="s">
        <v>51</v>
      </c>
      <c r="C18" s="7" t="s">
        <v>52</v>
      </c>
      <c r="D18" s="7"/>
      <c r="E18" s="28">
        <v>45.6</v>
      </c>
      <c r="F18" s="27">
        <v>16</v>
      </c>
      <c r="G18" s="28"/>
      <c r="H18" s="31">
        <f>ROUND(E18*F18,0)</f>
        <v>730</v>
      </c>
    </row>
    <row r="19" spans="1:8" ht="25.5">
      <c r="A19" s="34" t="s">
        <v>63</v>
      </c>
      <c r="B19" s="20" t="s">
        <v>54</v>
      </c>
      <c r="C19" s="1" t="s">
        <v>69</v>
      </c>
      <c r="D19" s="34" t="s">
        <v>53</v>
      </c>
      <c r="E19" s="8">
        <v>1.6</v>
      </c>
      <c r="F19" s="1">
        <f>F18</f>
        <v>16</v>
      </c>
      <c r="G19" s="8"/>
      <c r="H19" s="3">
        <f>ROUND(E19*F19,0)</f>
        <v>26</v>
      </c>
    </row>
    <row r="20" spans="1:8" ht="25.5" customHeight="1">
      <c r="A20" s="34" t="s">
        <v>81</v>
      </c>
      <c r="B20" s="33" t="s">
        <v>98</v>
      </c>
      <c r="C20" s="34" t="s">
        <v>67</v>
      </c>
      <c r="D20" s="34" t="s">
        <v>53</v>
      </c>
      <c r="E20" s="26">
        <v>51.6</v>
      </c>
      <c r="F20" s="37">
        <v>1</v>
      </c>
      <c r="G20" s="32"/>
      <c r="H20" s="3">
        <f>ROUND(E20*F20,0)</f>
        <v>52</v>
      </c>
    </row>
    <row r="21" spans="1:8" ht="12.75" customHeight="1">
      <c r="A21" s="34" t="s">
        <v>82</v>
      </c>
      <c r="B21" s="33" t="s">
        <v>99</v>
      </c>
      <c r="C21" s="34" t="s">
        <v>100</v>
      </c>
      <c r="D21" s="34" t="s">
        <v>70</v>
      </c>
      <c r="E21" s="26">
        <v>200</v>
      </c>
      <c r="F21" s="37">
        <v>1</v>
      </c>
      <c r="G21" s="32"/>
      <c r="H21" s="3">
        <f>ROUND(E21*F21,0)</f>
        <v>200</v>
      </c>
    </row>
    <row r="22" spans="1:10" ht="12.75" customHeight="1">
      <c r="A22" s="34" t="s">
        <v>83</v>
      </c>
      <c r="B22" s="33" t="s">
        <v>55</v>
      </c>
      <c r="C22" s="34" t="s">
        <v>56</v>
      </c>
      <c r="D22" s="34" t="s">
        <v>36</v>
      </c>
      <c r="E22" s="32"/>
      <c r="F22" s="32"/>
      <c r="G22" s="32"/>
      <c r="H22" s="32"/>
      <c r="J22" s="38"/>
    </row>
    <row r="23" spans="1:8" ht="12.75" customHeight="1">
      <c r="A23" s="39" t="s">
        <v>27</v>
      </c>
      <c r="B23" s="21" t="s">
        <v>57</v>
      </c>
      <c r="C23" s="7" t="s">
        <v>52</v>
      </c>
      <c r="D23" s="7"/>
      <c r="E23" s="28">
        <v>22.9</v>
      </c>
      <c r="F23" s="27">
        <v>4</v>
      </c>
      <c r="G23" s="28"/>
      <c r="H23" s="35">
        <f>ROUND(E23*F23,0)</f>
        <v>92</v>
      </c>
    </row>
    <row r="24" spans="1:8" ht="12.75">
      <c r="A24" s="40"/>
      <c r="B24" s="10" t="s">
        <v>5</v>
      </c>
      <c r="C24" s="1"/>
      <c r="D24" s="1"/>
      <c r="E24" s="1"/>
      <c r="F24" s="1"/>
      <c r="G24" s="1"/>
      <c r="H24" s="31">
        <f>SUM(H15:H23)</f>
        <v>1139</v>
      </c>
    </row>
    <row r="25" spans="1:8" ht="12.75">
      <c r="A25" s="34" t="s">
        <v>84</v>
      </c>
      <c r="B25" s="9" t="s">
        <v>102</v>
      </c>
      <c r="C25" s="1" t="s">
        <v>103</v>
      </c>
      <c r="D25" s="1" t="s">
        <v>37</v>
      </c>
      <c r="E25" s="30"/>
      <c r="F25" s="5">
        <f>H24</f>
        <v>1139</v>
      </c>
      <c r="G25" s="30">
        <v>0.1375</v>
      </c>
      <c r="H25" s="3">
        <f>ROUND(G25*F25,0)</f>
        <v>157</v>
      </c>
    </row>
    <row r="26" spans="1:8" ht="12.75">
      <c r="A26" s="34" t="s">
        <v>84</v>
      </c>
      <c r="B26" s="9" t="s">
        <v>62</v>
      </c>
      <c r="C26" s="1" t="s">
        <v>64</v>
      </c>
      <c r="D26" s="1" t="s">
        <v>37</v>
      </c>
      <c r="F26" s="5">
        <f>H24+H25</f>
        <v>1296</v>
      </c>
      <c r="G26" s="30">
        <v>0.364</v>
      </c>
      <c r="H26" s="3">
        <f>ROUND(G26*F26,0)</f>
        <v>472</v>
      </c>
    </row>
    <row r="27" spans="1:8" ht="25.5">
      <c r="A27" s="34" t="s">
        <v>101</v>
      </c>
      <c r="B27" s="9" t="s">
        <v>8</v>
      </c>
      <c r="C27" s="1" t="s">
        <v>104</v>
      </c>
      <c r="D27" s="1" t="s">
        <v>37</v>
      </c>
      <c r="E27" s="22">
        <v>2</v>
      </c>
      <c r="F27" s="3">
        <f>F26</f>
        <v>1296</v>
      </c>
      <c r="G27" s="1">
        <v>0.06</v>
      </c>
      <c r="H27" s="3">
        <f>ROUND(G27*F27*E27,0)</f>
        <v>156</v>
      </c>
    </row>
    <row r="28" spans="1:8" ht="12.75">
      <c r="A28" s="1"/>
      <c r="B28" s="10" t="s">
        <v>22</v>
      </c>
      <c r="C28" s="1"/>
      <c r="D28" s="1"/>
      <c r="E28" s="1"/>
      <c r="F28" s="1"/>
      <c r="G28" s="1"/>
      <c r="H28" s="11">
        <f>SUM(H24:H27)</f>
        <v>1924</v>
      </c>
    </row>
    <row r="29" spans="1:8" ht="16.5" customHeight="1">
      <c r="A29" s="4">
        <v>2</v>
      </c>
      <c r="B29" s="48" t="s">
        <v>3</v>
      </c>
      <c r="C29" s="48"/>
      <c r="D29" s="48"/>
      <c r="E29" s="48"/>
      <c r="F29" s="48"/>
      <c r="G29" s="48"/>
      <c r="H29" s="49"/>
    </row>
    <row r="30" spans="1:8" s="23" customFormat="1" ht="12.75" customHeight="1">
      <c r="A30" s="41" t="s">
        <v>18</v>
      </c>
      <c r="B30" s="24" t="s">
        <v>28</v>
      </c>
      <c r="C30" s="25" t="s">
        <v>26</v>
      </c>
      <c r="D30" s="25" t="s">
        <v>45</v>
      </c>
      <c r="E30" s="25">
        <v>18.2</v>
      </c>
      <c r="F30" s="25">
        <v>4</v>
      </c>
      <c r="G30" s="25"/>
      <c r="H30" s="3">
        <f>ROUND(E30*F30,0)</f>
        <v>73</v>
      </c>
    </row>
    <row r="31" spans="1:8" s="23" customFormat="1" ht="25.5" customHeight="1">
      <c r="A31" s="41" t="s">
        <v>30</v>
      </c>
      <c r="B31" s="24" t="s">
        <v>49</v>
      </c>
      <c r="C31" s="25" t="s">
        <v>50</v>
      </c>
      <c r="D31" s="1" t="s">
        <v>36</v>
      </c>
      <c r="E31" s="26">
        <v>38.4</v>
      </c>
      <c r="F31" s="25">
        <v>3</v>
      </c>
      <c r="G31" s="25"/>
      <c r="H31" s="3">
        <f>ROUND(E31*F31,0)</f>
        <v>115</v>
      </c>
    </row>
    <row r="32" spans="1:8" s="23" customFormat="1" ht="25.5" customHeight="1">
      <c r="A32" s="41" t="s">
        <v>85</v>
      </c>
      <c r="B32" s="24" t="s">
        <v>44</v>
      </c>
      <c r="C32" s="25" t="s">
        <v>42</v>
      </c>
      <c r="D32" s="1" t="s">
        <v>36</v>
      </c>
      <c r="E32" s="26">
        <v>193</v>
      </c>
      <c r="F32" s="25">
        <v>1</v>
      </c>
      <c r="G32" s="25"/>
      <c r="H32" s="3">
        <f>ROUND(E32*F32,0)</f>
        <v>193</v>
      </c>
    </row>
    <row r="33" spans="1:8" ht="12.75">
      <c r="A33" s="41" t="s">
        <v>25</v>
      </c>
      <c r="B33" s="24" t="s">
        <v>31</v>
      </c>
      <c r="C33" s="25" t="s">
        <v>32</v>
      </c>
      <c r="D33" s="25" t="s">
        <v>45</v>
      </c>
      <c r="E33" s="25">
        <v>3.8</v>
      </c>
      <c r="F33" s="1">
        <v>1</v>
      </c>
      <c r="G33" s="3"/>
      <c r="H33" s="3">
        <f>ROUND(E33*F33,0)</f>
        <v>4</v>
      </c>
    </row>
    <row r="34" spans="1:8" ht="12.75">
      <c r="A34" s="41" t="s">
        <v>41</v>
      </c>
      <c r="B34" s="24" t="s">
        <v>33</v>
      </c>
      <c r="C34" s="25" t="s">
        <v>34</v>
      </c>
      <c r="D34" s="25" t="s">
        <v>45</v>
      </c>
      <c r="E34" s="25">
        <v>48.8</v>
      </c>
      <c r="F34" s="1">
        <f>F33</f>
        <v>1</v>
      </c>
      <c r="G34" s="3"/>
      <c r="H34" s="3">
        <f>ROUND(E34*F34,0)</f>
        <v>49</v>
      </c>
    </row>
    <row r="35" spans="1:8" ht="12.75">
      <c r="A35" s="1"/>
      <c r="B35" s="10" t="s">
        <v>23</v>
      </c>
      <c r="C35" s="1"/>
      <c r="D35" s="1"/>
      <c r="E35" s="1"/>
      <c r="F35" s="1"/>
      <c r="G35" s="1"/>
      <c r="H35" s="11">
        <f>SUM(H30:H34)</f>
        <v>434</v>
      </c>
    </row>
    <row r="36" spans="1:8" ht="15.75" customHeight="1">
      <c r="A36" s="4">
        <v>3</v>
      </c>
      <c r="B36" s="50" t="s">
        <v>4</v>
      </c>
      <c r="C36" s="51"/>
      <c r="D36" s="51"/>
      <c r="E36" s="51"/>
      <c r="F36" s="51"/>
      <c r="G36" s="51"/>
      <c r="H36" s="52"/>
    </row>
    <row r="37" spans="1:8" ht="38.25">
      <c r="A37" s="40" t="s">
        <v>19</v>
      </c>
      <c r="B37" s="12" t="s">
        <v>72</v>
      </c>
      <c r="C37" s="1" t="s">
        <v>73</v>
      </c>
      <c r="D37" s="34" t="s">
        <v>74</v>
      </c>
      <c r="E37" s="8">
        <v>9</v>
      </c>
      <c r="F37" s="1">
        <v>6</v>
      </c>
      <c r="G37" s="3"/>
      <c r="H37" s="3">
        <f>ROUND(E37*F37,0)</f>
        <v>54</v>
      </c>
    </row>
    <row r="38" spans="1:8" ht="38.25">
      <c r="A38" s="40" t="s">
        <v>65</v>
      </c>
      <c r="B38" s="12" t="s">
        <v>75</v>
      </c>
      <c r="C38" s="1" t="s">
        <v>76</v>
      </c>
      <c r="D38" s="34" t="s">
        <v>77</v>
      </c>
      <c r="E38" s="8">
        <v>1100</v>
      </c>
      <c r="F38" s="1">
        <v>1</v>
      </c>
      <c r="G38" s="3"/>
      <c r="H38" s="3">
        <f>ROUND(E38*F38,0)</f>
        <v>1100</v>
      </c>
    </row>
    <row r="39" spans="1:8" ht="38.25">
      <c r="A39" s="40" t="s">
        <v>38</v>
      </c>
      <c r="B39" s="12" t="s">
        <v>71</v>
      </c>
      <c r="C39" s="1" t="s">
        <v>66</v>
      </c>
      <c r="D39" s="34" t="s">
        <v>68</v>
      </c>
      <c r="E39" s="1">
        <v>18.5</v>
      </c>
      <c r="F39" s="1">
        <f>F16</f>
        <v>0.35</v>
      </c>
      <c r="G39" s="3"/>
      <c r="H39" s="3">
        <f>ROUND(E39*F39,0)</f>
        <v>6</v>
      </c>
    </row>
    <row r="40" spans="1:8" ht="38.25">
      <c r="A40" s="40" t="s">
        <v>43</v>
      </c>
      <c r="B40" s="12" t="s">
        <v>58</v>
      </c>
      <c r="C40" s="1" t="s">
        <v>16</v>
      </c>
      <c r="D40" s="34" t="s">
        <v>53</v>
      </c>
      <c r="E40" s="1">
        <v>9.3</v>
      </c>
      <c r="F40" s="1">
        <f>F16+F17+F18+F19</f>
        <v>32.35</v>
      </c>
      <c r="G40" s="3"/>
      <c r="H40" s="3">
        <f>ROUND(E40*F40,0)</f>
        <v>301</v>
      </c>
    </row>
    <row r="41" spans="1:8" ht="25.5" customHeight="1">
      <c r="A41" s="40" t="s">
        <v>86</v>
      </c>
      <c r="B41" s="12" t="s">
        <v>78</v>
      </c>
      <c r="C41" s="1" t="s">
        <v>79</v>
      </c>
      <c r="D41" s="34" t="s">
        <v>80</v>
      </c>
      <c r="E41" s="8">
        <v>90</v>
      </c>
      <c r="F41" s="1">
        <f>F21</f>
        <v>1</v>
      </c>
      <c r="G41" s="3"/>
      <c r="H41" s="3">
        <f>ROUND(E41*F41,0)</f>
        <v>90</v>
      </c>
    </row>
    <row r="42" spans="1:8" ht="25.5">
      <c r="A42" s="40" t="s">
        <v>87</v>
      </c>
      <c r="B42" s="12" t="s">
        <v>29</v>
      </c>
      <c r="C42" s="1" t="s">
        <v>12</v>
      </c>
      <c r="D42" s="1" t="s">
        <v>39</v>
      </c>
      <c r="E42" s="1">
        <v>20</v>
      </c>
      <c r="F42" s="3">
        <f>SUM(H30:H32)</f>
        <v>381</v>
      </c>
      <c r="G42" s="1"/>
      <c r="H42" s="3">
        <f>ROUND(E42*F42*0.01,0)</f>
        <v>76</v>
      </c>
    </row>
    <row r="43" spans="1:8" ht="25.5">
      <c r="A43" s="40" t="s">
        <v>88</v>
      </c>
      <c r="B43" s="12" t="s">
        <v>59</v>
      </c>
      <c r="C43" s="1" t="s">
        <v>17</v>
      </c>
      <c r="D43" s="1" t="s">
        <v>39</v>
      </c>
      <c r="E43" s="1">
        <v>15</v>
      </c>
      <c r="F43" s="3">
        <f>H33+H34</f>
        <v>53</v>
      </c>
      <c r="G43" s="13"/>
      <c r="H43" s="3">
        <f>ROUND(E43*F43*0.01,0)</f>
        <v>8</v>
      </c>
    </row>
    <row r="44" spans="1:8" ht="12.75">
      <c r="A44" s="1"/>
      <c r="B44" s="10" t="s">
        <v>5</v>
      </c>
      <c r="C44" s="1"/>
      <c r="D44" s="1"/>
      <c r="E44" s="1"/>
      <c r="F44" s="1"/>
      <c r="G44" s="13"/>
      <c r="H44" s="3">
        <f>SUM(H37:H43)</f>
        <v>1635</v>
      </c>
    </row>
    <row r="45" spans="1:12" ht="38.25">
      <c r="A45" s="40" t="s">
        <v>89</v>
      </c>
      <c r="B45" s="12" t="s">
        <v>60</v>
      </c>
      <c r="C45" s="1" t="s">
        <v>40</v>
      </c>
      <c r="D45" s="1" t="s">
        <v>39</v>
      </c>
      <c r="E45" s="3">
        <v>18</v>
      </c>
      <c r="F45" s="3">
        <f>H44</f>
        <v>1635</v>
      </c>
      <c r="G45" s="13"/>
      <c r="H45" s="3">
        <f>ROUND(E45*F45*0.01,0)</f>
        <v>294</v>
      </c>
      <c r="K45" s="14"/>
      <c r="L45" s="14"/>
    </row>
    <row r="46" spans="1:12" ht="12.75">
      <c r="A46" s="1"/>
      <c r="B46" s="10" t="s">
        <v>24</v>
      </c>
      <c r="C46" s="1"/>
      <c r="D46" s="1"/>
      <c r="E46" s="1"/>
      <c r="F46" s="1"/>
      <c r="G46" s="1"/>
      <c r="H46" s="11">
        <f>SUM(H44:H45)</f>
        <v>1929</v>
      </c>
      <c r="L46" s="14"/>
    </row>
    <row r="47" spans="1:8" ht="12.75">
      <c r="A47" s="1"/>
      <c r="B47" s="10" t="s">
        <v>20</v>
      </c>
      <c r="C47" s="1"/>
      <c r="D47" s="1"/>
      <c r="E47" s="1"/>
      <c r="F47" s="1"/>
      <c r="G47" s="1"/>
      <c r="H47" s="3">
        <f>H46+H35+H28</f>
        <v>4287</v>
      </c>
    </row>
    <row r="48" spans="1:8" ht="12.75">
      <c r="A48" s="1"/>
      <c r="B48" s="10" t="s">
        <v>95</v>
      </c>
      <c r="C48" s="1"/>
      <c r="D48" s="1"/>
      <c r="E48" s="3"/>
      <c r="F48" s="5">
        <f>H47</f>
        <v>4287</v>
      </c>
      <c r="G48" s="1">
        <v>42.91</v>
      </c>
      <c r="H48" s="3">
        <f>ROUND(F48*G48,0)</f>
        <v>183955</v>
      </c>
    </row>
    <row r="49" spans="1:8" ht="12.75">
      <c r="A49" s="1"/>
      <c r="B49" s="10" t="s">
        <v>61</v>
      </c>
      <c r="C49" s="1"/>
      <c r="D49" s="1"/>
      <c r="E49" s="3"/>
      <c r="F49" s="5">
        <f>H48</f>
        <v>183955</v>
      </c>
      <c r="G49" s="1">
        <v>1</v>
      </c>
      <c r="H49" s="13">
        <f>ROUND(F49*G49,2)</f>
        <v>183955</v>
      </c>
    </row>
    <row r="50" spans="1:8" ht="12.75">
      <c r="A50" s="1"/>
      <c r="B50" s="10" t="s">
        <v>21</v>
      </c>
      <c r="C50" s="1"/>
      <c r="D50" s="1" t="s">
        <v>39</v>
      </c>
      <c r="E50" s="3">
        <v>18</v>
      </c>
      <c r="F50" s="22">
        <f>H49</f>
        <v>183955</v>
      </c>
      <c r="G50" s="1"/>
      <c r="H50" s="13">
        <f>ROUND(E50*F50/100,2)</f>
        <v>33111.9</v>
      </c>
    </row>
    <row r="51" spans="1:9" ht="12.75">
      <c r="A51" s="1"/>
      <c r="B51" s="15" t="s">
        <v>9</v>
      </c>
      <c r="C51" s="1"/>
      <c r="D51" s="1"/>
      <c r="E51" s="3"/>
      <c r="F51" s="22"/>
      <c r="G51" s="1"/>
      <c r="H51" s="13">
        <f>H50+H49</f>
        <v>217066.9</v>
      </c>
      <c r="I51" s="29"/>
    </row>
    <row r="52" spans="1:8" ht="12.75">
      <c r="A52" s="16"/>
      <c r="B52" s="17"/>
      <c r="C52" s="16"/>
      <c r="D52" s="16"/>
      <c r="E52" s="18"/>
      <c r="F52" s="16"/>
      <c r="G52" s="16"/>
      <c r="H52" s="19"/>
    </row>
    <row r="53" ht="15.75" customHeight="1"/>
    <row r="54" spans="2:3" ht="12.75">
      <c r="B54" s="64"/>
      <c r="C54" s="64"/>
    </row>
    <row r="58" ht="16.5" customHeight="1"/>
    <row r="59" ht="16.5" customHeight="1"/>
    <row r="60" ht="16.5" customHeight="1"/>
    <row r="61" ht="7.5" customHeight="1"/>
    <row r="64" ht="7.5" customHeight="1"/>
    <row r="65" ht="15.75" customHeight="1"/>
    <row r="66" ht="93.75" customHeight="1"/>
    <row r="68" ht="12.75" customHeight="1"/>
    <row r="69" ht="12.75" customHeight="1"/>
    <row r="70" ht="16.5" customHeight="1"/>
    <row r="78" ht="16.5" customHeight="1"/>
    <row r="86" ht="15.75" customHeight="1"/>
    <row r="102" ht="15.75" customHeight="1"/>
  </sheetData>
  <sheetProtection/>
  <mergeCells count="22">
    <mergeCell ref="B54:C54"/>
    <mergeCell ref="A12:H12"/>
    <mergeCell ref="A9:A10"/>
    <mergeCell ref="H9:H10"/>
    <mergeCell ref="C9:C10"/>
    <mergeCell ref="A6:H6"/>
    <mergeCell ref="A2:B2"/>
    <mergeCell ref="D1:H1"/>
    <mergeCell ref="D2:H2"/>
    <mergeCell ref="A7:H7"/>
    <mergeCell ref="B9:B10"/>
    <mergeCell ref="A1:B1"/>
    <mergeCell ref="D3:H3"/>
    <mergeCell ref="D4:H4"/>
    <mergeCell ref="E9:G9"/>
    <mergeCell ref="B29:H29"/>
    <mergeCell ref="B36:H36"/>
    <mergeCell ref="A13:H13"/>
    <mergeCell ref="B14:H14"/>
    <mergeCell ref="D9:D10"/>
    <mergeCell ref="A3:B3"/>
    <mergeCell ref="A5:H5"/>
  </mergeCells>
  <printOptions horizontalCentered="1"/>
  <pageMargins left="0.6692913385826772" right="0.3937007874015748" top="0.3937007874015748" bottom="0.3937007874015748" header="0.5118110236220472" footer="0.5118110236220472"/>
  <pageSetup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КГГП</dc:creator>
  <cp:keywords/>
  <dc:description/>
  <cp:lastModifiedBy>e.yacenko</cp:lastModifiedBy>
  <cp:lastPrinted>2012-03-21T06:51:57Z</cp:lastPrinted>
  <dcterms:created xsi:type="dcterms:W3CDTF">2004-08-19T12:27:27Z</dcterms:created>
  <dcterms:modified xsi:type="dcterms:W3CDTF">2016-07-26T05:59:00Z</dcterms:modified>
  <cp:category/>
  <cp:version/>
  <cp:contentType/>
  <cp:contentStatus/>
</cp:coreProperties>
</file>