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940" windowWidth="15480" windowHeight="5775" activeTab="0"/>
  </bookViews>
  <sheets>
    <sheet name="Мои данные" sheetId="1" r:id="rId1"/>
  </sheets>
  <definedNames>
    <definedName name="_xlnm.Print_Titles" localSheetId="0">'Мои данные'!$21:$21</definedName>
    <definedName name="_xlnm.Print_Area" localSheetId="0">'Мои данные'!$A$3:$L$53</definedName>
  </definedNames>
  <calcPr fullCalcOnLoad="1"/>
</workbook>
</file>

<file path=xl/comments1.xml><?xml version="1.0" encoding="utf-8"?>
<comments xmlns="http://schemas.openxmlformats.org/spreadsheetml/2006/main">
  <authors>
    <author>Сергей</author>
    <author>Alex</author>
    <author>Alex Sosedko</author>
  </authors>
  <commentList>
    <comment ref="A10" authorId="0">
      <text>
        <r>
          <rPr>
            <sz val="8"/>
            <rFont val="Tahoma"/>
            <family val="2"/>
          </rPr>
          <t xml:space="preserve"> &lt;Индекс/ЛН расчета&gt;</t>
        </r>
      </text>
    </comment>
    <comment ref="C18" authorId="1">
      <text>
        <r>
          <rPr>
            <b/>
            <sz val="8"/>
            <rFont val="Tahoma"/>
            <family val="2"/>
          </rPr>
          <t xml:space="preserve"> &lt;Заказчик&gt;</t>
        </r>
      </text>
    </comment>
    <comment ref="C52" authorId="1">
      <text>
        <r>
          <rPr>
            <b/>
            <sz val="8"/>
            <rFont val="Tahoma"/>
            <family val="2"/>
          </rPr>
          <t xml:space="preserve"> &lt;Составил&gt;</t>
        </r>
      </text>
    </comment>
    <comment ref="A14" authorId="0">
      <text>
        <r>
          <rPr>
            <sz val="8"/>
            <rFont val="Tahoma"/>
            <family val="2"/>
          </rPr>
          <t xml:space="preserve"> &lt;Наименование стройки&gt;, &lt;Наименование объекта&gt;, &lt;Наименование сметы&gt;</t>
        </r>
      </text>
    </comment>
    <comment ref="A21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B21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</t>
        </r>
      </text>
    </comment>
    <comment ref="C21" authorId="2">
      <text>
        <r>
          <rPr>
            <sz val="8"/>
            <rFont val="Tahoma"/>
            <family val="2"/>
          </rPr>
          <t xml:space="preserve"> &lt;Обоснование (код) позиции&gt;
&lt;Комментарии из базы данных к расценке&gt;
Примечание: &lt;Примечание&gt;</t>
        </r>
      </text>
    </comment>
    <comment ref="C16" authorId="0">
      <text>
        <r>
          <rPr>
            <sz val="8"/>
            <rFont val="Tahoma"/>
            <family val="2"/>
          </rPr>
          <t xml:space="preserve"> &lt;Подрядчик&gt;</t>
        </r>
      </text>
    </comment>
    <comment ref="A41" authorId="0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L41" authorId="0">
      <text>
        <r>
          <rPr>
            <sz val="8"/>
            <rFont val="Tahoma"/>
            <family val="2"/>
          </rPr>
          <t xml:space="preserve"> =&lt;Прямые затраты (итоги)&gt;/1000</t>
        </r>
      </text>
    </comment>
    <comment ref="E21" authorId="0">
      <text>
        <r>
          <rPr>
            <sz val="8"/>
            <rFont val="Tahoma"/>
            <family val="2"/>
          </rPr>
          <t xml:space="preserve"> &lt;Количество всего (физ. объем) по позиции&gt;</t>
        </r>
      </text>
    </comment>
    <comment ref="F21" authorId="0">
      <text>
        <r>
          <rPr>
            <sz val="8"/>
            <rFont val="Tahoma"/>
            <family val="2"/>
          </rPr>
          <t xml:space="preserve"> =IF(INDIRECT("J" &amp; ROW())="текущие цены", IF(INDIRECT("G" &amp; ROW())="", "&lt;ПЗ по позиции на единицу в текущих ценах с учетом всех к-тов&gt;", "&lt;ПЗ по позиции на единицу в текущих ценах&gt;"), IF(INDIRECT("G" &amp; ROW())="", "&lt;ПЗ по позиции на единицу в базисных ценах с учетом всех к-тов&gt;","&lt;ПЗ по позиции на единицу в базисных ценах&gt;")) </t>
        </r>
      </text>
    </comment>
    <comment ref="G21" authorId="0">
      <text>
        <r>
          <rPr>
            <sz val="8"/>
            <rFont val="Tahoma"/>
            <family val="2"/>
          </rPr>
          <t xml:space="preserve"> &lt;К-т к позиции на прямые затраты&gt;</t>
        </r>
      </text>
    </comment>
    <comment ref="H21" authorId="0">
      <text>
        <r>
          <rPr>
            <sz val="8"/>
            <rFont val="Tahoma"/>
            <family val="2"/>
          </rPr>
          <t xml:space="preserve"> &lt;Формула расчета физ. объема&gt;</t>
        </r>
      </text>
    </comment>
    <comment ref="L21" authorId="1">
      <text>
        <r>
          <rPr>
            <b/>
            <sz val="8"/>
            <rFont val="Tahoma"/>
            <family val="2"/>
          </rPr>
          <t xml:space="preserve"> =IF(INDIRECT("J" &amp; ROW())="текущие цены", &lt;ИТОГО ПЗ по позиции в текущих ценах&gt;/1000, &lt;ИТОГО ПЗ по позиции для БИМ&gt;/1000) 
</t>
        </r>
      </text>
    </comment>
    <comment ref="I21" authorId="0">
      <text>
        <r>
          <rPr>
            <sz val="8"/>
            <rFont val="Tahoma"/>
            <family val="2"/>
          </rPr>
          <t xml:space="preserve"> &lt;Формула расчета стоимости единицы&gt;</t>
        </r>
      </text>
    </comment>
    <comment ref="D21" authorId="0">
      <text>
        <r>
          <rPr>
            <sz val="8"/>
            <rFont val="Tahoma"/>
            <family val="2"/>
          </rPr>
          <t xml:space="preserve"> =IF(INDIRECT("H"&amp;ROW())="",INDIRECT("E"&amp;ROW()),"(" &amp; INDIRECT("H"&amp;ROW())&amp;")")&amp;IF(INDIRECT("F"&amp;ROW())="0", " * 0", IF(INDIRECT("F"&amp;ROW())="", IF(INDIRECT("I"&amp;ROW())=""," "," * "&amp;INDIRECT("I"&amp;ROW())), " * "&amp;INDIRECT("F"&amp;ROW())))&amp;IF(INDIRECT("G"&amp;ROW())="", " ", " * "&amp;INDIRECT("G"&amp;ROW()))&lt;Пустой идентификатор&gt;</t>
        </r>
      </text>
    </comment>
    <comment ref="A3" authorId="0">
      <text>
        <r>
          <rPr>
            <sz val="8"/>
            <rFont val="Tahoma"/>
            <family val="2"/>
          </rPr>
          <t xml:space="preserve"> &lt;Основание&gt;</t>
        </r>
      </text>
    </comment>
    <comment ref="J21" authorId="2">
      <text>
        <r>
          <rPr>
            <b/>
            <sz val="8"/>
            <rFont val="Tahoma"/>
            <family val="2"/>
          </rPr>
          <t xml:space="preserve"> &lt;Уровень цен позиции&gt;</t>
        </r>
      </text>
    </comment>
    <comment ref="A54" authorId="1">
      <text>
        <r>
          <rPr>
            <b/>
            <sz val="8"/>
            <rFont val="Tahoma"/>
            <family val="2"/>
          </rPr>
          <t xml:space="preserve"> &lt;Комментарии к смете&gt;</t>
        </r>
      </text>
    </comment>
    <comment ref="K21" authorId="2">
      <text>
        <r>
          <rPr>
            <sz val="8"/>
            <rFont val="Tahoma"/>
            <family val="2"/>
          </rPr>
          <t xml:space="preserve"> &lt;Обоснование коэффициентов&gt;</t>
        </r>
      </text>
    </comment>
  </commentList>
</comments>
</file>

<file path=xl/sharedStrings.xml><?xml version="1.0" encoding="utf-8"?>
<sst xmlns="http://schemas.openxmlformats.org/spreadsheetml/2006/main" count="68" uniqueCount="56">
  <si>
    <t>№ пп</t>
  </si>
  <si>
    <t>на проектные (изыскательские)  работы</t>
  </si>
  <si>
    <t>Наименование проектной (изыскательской) организации</t>
  </si>
  <si>
    <t>Наименование организации заказчика</t>
  </si>
  <si>
    <t xml:space="preserve">Составитель сметы </t>
  </si>
  <si>
    <t xml:space="preserve">СМЕТА № </t>
  </si>
  <si>
    <t>Характеристика предприятия,
здания, сооружения или вид работ</t>
  </si>
  <si>
    <t>Номер частей, глав, таблиц,
параграфов и пунктов указаний к
разделу справочника базовых цен
на проектные и изыскательские
работы для строителей</t>
  </si>
  <si>
    <t>Расчет стоимости: (a+bx)*Kj или
(стоимость
строительно-монтажных
работ)*проц./ 100 или количество * цена</t>
  </si>
  <si>
    <t>Стоимость работ</t>
  </si>
  <si>
    <t>Городской водопровод, сооружаемый открытым способом диаметром до 315 мм, протяженность от 100 до 1000 м</t>
  </si>
  <si>
    <t>1,1*1,3</t>
  </si>
  <si>
    <t>цены 2001</t>
  </si>
  <si>
    <t>(п.2.12При проектировании трубопроводов из неметаллических труб (пластмассовых, железобетонных и композитных материалов) ПЗ=1,1;
прим.2При проектировании сетей водоснабжения, проходящих по территории с коэффициентом застройки до 0,5 ПЗ=1,3)</t>
  </si>
  <si>
    <t>1,3*1,1</t>
  </si>
  <si>
    <t>Канализация (бытовая, дождевая, общесплавная), сооружаемая открытым способом, диаметр до 300 мм, протяженность от 100 до 500 м</t>
  </si>
  <si>
    <t>(п.2.12При проектировании трубопроводов из неметаллических труб (пластмассовых, железобетонных и композитных материалов) ПЗ=1,1;
прим.4При проектировании сетей канализации, проходящих по территории с коэффициентом застройки до 0,5 ПЗ=1,3)</t>
  </si>
  <si>
    <t>Канализация (бытовая, дождевая, общесплавная), сооружаемая открытым способом, диаметр свыше 500 до 1000 мм, протяженность от 100 до 1000 м</t>
  </si>
  <si>
    <t>(прим.4При проектировании сетей канализации, проходящих по территории с коэффициентом застройки до 0,5 ПЗ=1,3;
п.2.12При проектировании трубопроводов из неметаллических труб (пластмассовых, железобетонных и композитных материалов) ПЗ=1,1)</t>
  </si>
  <si>
    <t>Итоги по разделу 1 проектные работы :</t>
  </si>
  <si>
    <t xml:space="preserve">  Проектные работы: Городские инженерные сооружения и коммуникации (2008)</t>
  </si>
  <si>
    <t xml:space="preserve">  Итого</t>
  </si>
  <si>
    <t xml:space="preserve">  Итого по разделу 1 проектные работы</t>
  </si>
  <si>
    <t>Инженерно-геодезические изыскания подземных инженерных сетей (водоснабжение, теплофикация, канализация и др.) назастроенных территориях: 2 категория сложности - полевые работы</t>
  </si>
  <si>
    <t>1,2*1,3*1,5*1,2</t>
  </si>
  <si>
    <t>800/1000</t>
  </si>
  <si>
    <t>(прим.2Для крупных городов при 3 кат. при числе пересечений с существующими коммуникациями более 50 до 120 ПЗ=1,2;
прим.3С детальным описанием и эскизами ПЗ=1,3;
Ч.1 ОП гл.3.п.4При длине трассы до 1 км ПЗ=1,5;
ОУ п.15дПри выполнении камеральных и картографических работ с применением компьютерных технологий ПЗ=1,2)</t>
  </si>
  <si>
    <t>Инженерно-геодезические изыскания подземных инженерных сетей (водоснабжение, теплофикация, канализация и др.) назастроенных территориях: 2 категория сложности - камеральные работы</t>
  </si>
  <si>
    <t>Итоги по разделу 2 изыскательские работы :</t>
  </si>
  <si>
    <t xml:space="preserve">  Инженерно-геодезические изыскания (2004)</t>
  </si>
  <si>
    <t xml:space="preserve">  Итого по разделу 2 изыскательские работы</t>
  </si>
  <si>
    <t>Итоги по смете:</t>
  </si>
  <si>
    <t xml:space="preserve">  НДС 18%</t>
  </si>
  <si>
    <t xml:space="preserve">  ВСЕГО по смете</t>
  </si>
  <si>
    <t xml:space="preserve">                            проектные работы</t>
  </si>
  <si>
    <t>12000*1*1,1*1,3+136*790*1,3*1,1</t>
  </si>
  <si>
    <t>(33000*1)*1,1*1,3</t>
  </si>
  <si>
    <t>(310*100)*1,3*1,1</t>
  </si>
  <si>
    <t xml:space="preserve">  Всего с учетом перевод в текущие цены на 3 квартал 2014г. 3,7</t>
  </si>
  <si>
    <t xml:space="preserve">                            изыскательские работы</t>
  </si>
  <si>
    <t xml:space="preserve">  Всего с учетом  3,76</t>
  </si>
  <si>
    <r>
      <t xml:space="preserve">СБЦ65-6-1
</t>
    </r>
    <r>
      <rPr>
        <i/>
        <sz val="11"/>
        <rFont val="Arial"/>
        <family val="2"/>
      </rPr>
      <t xml:space="preserve"> Городские инж. сооружения и коммуникации (2008г.)
для параметра А: (п.2.12При проектировании трубопроводов из неметаллических труб (пластмассовых, железобетонных и композитных материалов) ПЗ=1,1;
прим.2При проектировании сетей водоснабжения, проходящих по территории с коэффициентом застройки до 0,5 ПЗ=1,3)
для параметра Б: (прим.2При проектировании сетей водоснабжения, проходящих по территории с коэффициентом застройки до 0,5 ПЗ=1,3;
п.2.12При проектировании трубопроводов из неметаллических труб (пластмассовых, железобетонных и композитных материалов) ПЗ=1,1)</t>
    </r>
  </si>
  <si>
    <r>
      <t xml:space="preserve">СБЦ65-7-1
</t>
    </r>
    <r>
      <rPr>
        <i/>
        <sz val="11"/>
        <rFont val="Arial"/>
        <family val="2"/>
      </rPr>
      <t xml:space="preserve"> Городские инж. сооружения и коммуникации (2008г.)</t>
    </r>
  </si>
  <si>
    <r>
      <t xml:space="preserve">СБЦ65-7-5
</t>
    </r>
    <r>
      <rPr>
        <i/>
        <sz val="11"/>
        <rFont val="Arial"/>
        <family val="2"/>
      </rPr>
      <t xml:space="preserve"> Городские инж. сооружения и коммуникации (2008г.)</t>
    </r>
  </si>
  <si>
    <r>
      <t xml:space="preserve">УБЦ2-14-1-2-1
</t>
    </r>
    <r>
      <rPr>
        <i/>
        <sz val="11"/>
        <rFont val="Arial"/>
        <family val="2"/>
      </rPr>
      <t>"Инж.-геодез. изыск.(2004 г.)"
(прим.2Для крупных городов при 3 кат. при числе пересечений с существующими коммуникациями более 50 до 120 ПЗ=1,2;
прим.3С детальным описанием и эскизами ПЗ=1,3;
Ч.1 ОП гл.3.п.4При длине трассы до 1 км ПЗ=1,5;
ОУ п.15дПри выполнении камеральных и картографических работ с применением компьютерных технологий ПЗ=1,2)</t>
    </r>
  </si>
  <si>
    <r>
      <t xml:space="preserve">УБЦ2-14-1-2-2
</t>
    </r>
    <r>
      <rPr>
        <i/>
        <sz val="11"/>
        <rFont val="Arial"/>
        <family val="2"/>
      </rPr>
      <t>"Инж.-геодез. изыск.(2004 г.)"
(прим.2Для крупных городов при 3 кат. при числе пересечений с существующими коммуникациями более 50 до 120 ПЗ=1,2;
прим.3С детальным описанием и эскизами ПЗ=1,3;
Ч.1 ОП гл.3.п.4При длине трассы до 1 км ПЗ=1,5;
ОУ п.15дПри выполнении камеральных и картографических работ с применением компьютерных технологий ПЗ=1,2)</t>
    </r>
  </si>
  <si>
    <t>Итого затраты по разделу</t>
  </si>
  <si>
    <t>Итого затраты по смете</t>
  </si>
  <si>
    <t>Пастухова А.М.</t>
  </si>
  <si>
    <t>УТВЕРЖДАЮ:</t>
  </si>
  <si>
    <t>Исполнительный директор</t>
  </si>
  <si>
    <t>ГП "Калугаоблводоканал"</t>
  </si>
  <si>
    <t>________________ А.В.Токарев</t>
  </si>
  <si>
    <t>м.п. "____" ___________ 2014 г.</t>
  </si>
  <si>
    <t>приложение № 1</t>
  </si>
  <si>
    <t>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</si>
</sst>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0"/>
      <name val="Arial Cyr"/>
      <family val="0"/>
    </font>
    <font>
      <b/>
      <sz val="13"/>
      <name val="Arial"/>
      <family val="2"/>
    </font>
    <font>
      <b/>
      <sz val="13"/>
      <name val="Arial Cyr"/>
      <family val="0"/>
    </font>
    <font>
      <i/>
      <sz val="11"/>
      <name val="Arial"/>
      <family val="2"/>
    </font>
    <font>
      <i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/>
      <top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1">
      <alignment horizontal="center"/>
      <protection/>
    </xf>
    <xf numFmtId="0" fontId="0" fillId="0" borderId="0">
      <alignment vertical="top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5" fillId="0" borderId="1">
      <alignment horizontal="center"/>
      <protection/>
    </xf>
    <xf numFmtId="0" fontId="5" fillId="0" borderId="0">
      <alignment vertical="top"/>
      <protection/>
    </xf>
    <xf numFmtId="0" fontId="35" fillId="27" borderId="3" applyNumberFormat="0" applyAlignment="0" applyProtection="0"/>
    <xf numFmtId="0" fontId="36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5" fillId="0" borderId="0">
      <alignment horizontal="right" vertical="top"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8" borderId="8" applyNumberFormat="0" applyAlignment="0" applyProtection="0"/>
    <xf numFmtId="0" fontId="5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1">
      <alignment horizontal="center" wrapText="1"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" fillId="0" borderId="1">
      <alignment horizontal="center"/>
      <protection/>
    </xf>
    <xf numFmtId="0" fontId="5" fillId="0" borderId="1">
      <alignment horizontal="center" wrapText="1"/>
      <protection/>
    </xf>
    <xf numFmtId="0" fontId="0" fillId="0" borderId="0">
      <alignment/>
      <protection/>
    </xf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top"/>
      <protection/>
    </xf>
    <xf numFmtId="0" fontId="48" fillId="32" borderId="0" applyNumberFormat="0" applyBorder="0" applyAlignment="0" applyProtection="0"/>
    <xf numFmtId="0" fontId="5" fillId="0" borderId="0">
      <alignment/>
      <protection/>
    </xf>
  </cellStyleXfs>
  <cellXfs count="4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78" applyFont="1" applyBorder="1">
      <alignment horizontal="center"/>
      <protection/>
    </xf>
    <xf numFmtId="0" fontId="7" fillId="0" borderId="0" xfId="78" applyFont="1" applyBorder="1" applyAlignment="1">
      <alignment horizontal="right"/>
      <protection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81" applyFont="1">
      <alignment horizontal="left" vertical="top"/>
      <protection/>
    </xf>
    <xf numFmtId="0" fontId="7" fillId="0" borderId="0" xfId="0" applyFont="1" applyAlignment="1">
      <alignment horizontal="left" indent="1"/>
    </xf>
    <xf numFmtId="0" fontId="7" fillId="0" borderId="11" xfId="61" applyFont="1" applyBorder="1">
      <alignment horizontal="center" wrapText="1"/>
      <protection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0" fontId="7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10" fontId="7" fillId="0" borderId="11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0" xfId="78" applyFont="1" applyBorder="1" applyAlignment="1">
      <alignment horizontal="left" vertical="top" wrapText="1"/>
      <protection/>
    </xf>
    <xf numFmtId="2" fontId="7" fillId="0" borderId="1" xfId="0" applyNumberFormat="1" applyFont="1" applyBorder="1" applyAlignment="1">
      <alignment horizontal="right" vertical="top" wrapText="1"/>
    </xf>
    <xf numFmtId="0" fontId="7" fillId="0" borderId="0" xfId="78" applyFont="1" applyBorder="1" applyAlignment="1">
      <alignment vertical="top" wrapText="1"/>
      <protection/>
    </xf>
    <xf numFmtId="0" fontId="7" fillId="0" borderId="0" xfId="78" applyFont="1" applyBorder="1" applyAlignment="1">
      <alignment horizontal="right" vertical="top" wrapText="1"/>
      <protection/>
    </xf>
    <xf numFmtId="4" fontId="7" fillId="0" borderId="1" xfId="0" applyNumberFormat="1" applyFont="1" applyBorder="1" applyAlignment="1">
      <alignment horizontal="right" vertical="top" wrapText="1"/>
    </xf>
    <xf numFmtId="4" fontId="8" fillId="0" borderId="11" xfId="0" applyNumberFormat="1" applyFont="1" applyBorder="1" applyAlignment="1">
      <alignment horizontal="right" vertical="top" wrapText="1"/>
    </xf>
    <xf numFmtId="4" fontId="7" fillId="0" borderId="11" xfId="0" applyNumberFormat="1" applyFont="1" applyBorder="1" applyAlignment="1">
      <alignment horizontal="right" vertical="top" wrapText="1"/>
    </xf>
    <xf numFmtId="4" fontId="7" fillId="0" borderId="1" xfId="53" applyNumberFormat="1" applyFont="1" applyBorder="1" applyAlignment="1">
      <alignment horizontal="right" vertical="top" wrapText="1"/>
      <protection/>
    </xf>
    <xf numFmtId="4" fontId="8" fillId="0" borderId="1" xfId="53" applyNumberFormat="1" applyFont="1" applyBorder="1" applyAlignment="1">
      <alignment horizontal="right" vertical="top" wrapText="1"/>
      <protection/>
    </xf>
    <xf numFmtId="0" fontId="7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8" fillId="0" borderId="1" xfId="53" applyFont="1" applyBorder="1" applyAlignment="1">
      <alignment horizontal="left" vertical="top" wrapText="1"/>
      <protection/>
    </xf>
    <xf numFmtId="0" fontId="11" fillId="0" borderId="1" xfId="0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7" fillId="0" borderId="0" xfId="78" applyFont="1" applyBorder="1" applyAlignment="1">
      <alignment horizontal="center" vertical="top" wrapText="1"/>
      <protection/>
    </xf>
    <xf numFmtId="0" fontId="10" fillId="0" borderId="0" xfId="78" applyFont="1" applyBorder="1" applyAlignment="1">
      <alignment horizontal="left" vertical="top" wrapText="1"/>
      <protection/>
    </xf>
    <xf numFmtId="0" fontId="9" fillId="0" borderId="0" xfId="78" applyFont="1">
      <alignment horizontal="center"/>
      <protection/>
    </xf>
    <xf numFmtId="0" fontId="7" fillId="0" borderId="0" xfId="0" applyFont="1" applyAlignment="1">
      <alignment horizontal="center"/>
    </xf>
    <xf numFmtId="0" fontId="8" fillId="0" borderId="0" xfId="78" applyFont="1" applyBorder="1" applyAlignment="1">
      <alignment horizontal="center" vertical="top" wrapText="1"/>
      <protection/>
    </xf>
    <xf numFmtId="0" fontId="7" fillId="0" borderId="12" xfId="78" applyFont="1" applyBorder="1" applyAlignment="1">
      <alignment horizontal="left" vertical="top" wrapText="1"/>
      <protection/>
    </xf>
    <xf numFmtId="49" fontId="12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5" fillId="0" borderId="0" xfId="0" applyFont="1" applyAlignment="1">
      <alignment horizontal="right"/>
    </xf>
    <xf numFmtId="0" fontId="7" fillId="0" borderId="0" xfId="78" applyFont="1" applyBorder="1" applyAlignment="1">
      <alignment horizontal="right" vertical="top" wrapText="1"/>
      <protection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БазЦ" xfId="57"/>
    <cellStyle name="ИтогоБИМ" xfId="58"/>
    <cellStyle name="ИтогоРесМет" xfId="59"/>
    <cellStyle name="Контрольная ячейка" xfId="60"/>
    <cellStyle name="ЛокСмета" xfId="61"/>
    <cellStyle name="ЛокСмМТСН" xfId="62"/>
    <cellStyle name="М29" xfId="63"/>
    <cellStyle name="Название" xfId="64"/>
    <cellStyle name="Нейтральный" xfId="65"/>
    <cellStyle name="ОбСмета" xfId="66"/>
    <cellStyle name="Параметр" xfId="67"/>
    <cellStyle name="ПеременныеСметы" xfId="68"/>
    <cellStyle name="Плохой" xfId="69"/>
    <cellStyle name="Пояснение" xfId="70"/>
    <cellStyle name="Примечание" xfId="71"/>
    <cellStyle name="Percent" xfId="72"/>
    <cellStyle name="РесСмета" xfId="73"/>
    <cellStyle name="СводкаСтоимРаб" xfId="74"/>
    <cellStyle name="СводРасч" xfId="75"/>
    <cellStyle name="Связанная ячейка" xfId="76"/>
    <cellStyle name="Текст предупреждения" xfId="77"/>
    <cellStyle name="Титул" xfId="78"/>
    <cellStyle name="Comma" xfId="79"/>
    <cellStyle name="Comma [0]" xfId="80"/>
    <cellStyle name="Хвост" xfId="81"/>
    <cellStyle name="Хороший" xfId="82"/>
    <cellStyle name="Экспертиза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showGridLines="0" tabSelected="1" zoomScaleSheetLayoutView="100" zoomScalePageLayoutView="0" workbookViewId="0" topLeftCell="A43">
      <selection activeCell="B56" sqref="B56"/>
    </sheetView>
  </sheetViews>
  <sheetFormatPr defaultColWidth="9.00390625" defaultRowHeight="12.75"/>
  <cols>
    <col min="1" max="1" width="9.125" style="1" customWidth="1"/>
    <col min="2" max="2" width="50.375" style="1" customWidth="1"/>
    <col min="3" max="3" width="41.375" style="1" customWidth="1"/>
    <col min="4" max="4" width="21.75390625" style="1" customWidth="1"/>
    <col min="5" max="10" width="22.125" style="1" hidden="1" customWidth="1"/>
    <col min="11" max="11" width="73.75390625" style="1" hidden="1" customWidth="1"/>
    <col min="12" max="12" width="16.00390625" style="1" customWidth="1"/>
    <col min="13" max="15" width="9.125" style="1" customWidth="1"/>
    <col min="16" max="16384" width="9.125" style="1" customWidth="1"/>
  </cols>
  <sheetData>
    <row r="1" spans="4:12" ht="15">
      <c r="D1" s="46" t="s">
        <v>54</v>
      </c>
      <c r="E1" s="46"/>
      <c r="F1" s="46"/>
      <c r="G1" s="46"/>
      <c r="H1" s="46"/>
      <c r="I1" s="46"/>
      <c r="J1" s="46"/>
      <c r="K1" s="46"/>
      <c r="L1" s="46"/>
    </row>
    <row r="2" ht="15"/>
    <row r="3" spans="1:12" ht="15">
      <c r="A3" s="23"/>
      <c r="B3" s="23"/>
      <c r="C3" s="23"/>
      <c r="D3" s="47" t="s">
        <v>49</v>
      </c>
      <c r="E3" s="47"/>
      <c r="F3" s="47"/>
      <c r="G3" s="47"/>
      <c r="H3" s="47"/>
      <c r="I3" s="47"/>
      <c r="J3" s="47"/>
      <c r="K3" s="47"/>
      <c r="L3" s="47"/>
    </row>
    <row r="4" spans="1:12" ht="15">
      <c r="A4" s="21"/>
      <c r="B4" s="21"/>
      <c r="C4" s="21"/>
      <c r="D4" s="47" t="s">
        <v>50</v>
      </c>
      <c r="E4" s="47"/>
      <c r="F4" s="47"/>
      <c r="G4" s="47"/>
      <c r="H4" s="47"/>
      <c r="I4" s="47"/>
      <c r="J4" s="47"/>
      <c r="K4" s="47"/>
      <c r="L4" s="47"/>
    </row>
    <row r="5" spans="1:12" ht="15">
      <c r="A5" s="21"/>
      <c r="B5" s="21"/>
      <c r="C5" s="21"/>
      <c r="D5" s="47" t="s">
        <v>51</v>
      </c>
      <c r="E5" s="47"/>
      <c r="F5" s="47"/>
      <c r="G5" s="47"/>
      <c r="H5" s="47"/>
      <c r="I5" s="47"/>
      <c r="J5" s="47"/>
      <c r="K5" s="47"/>
      <c r="L5" s="47"/>
    </row>
    <row r="6" spans="1:12" ht="15">
      <c r="A6" s="21"/>
      <c r="B6" s="21"/>
      <c r="C6" s="21"/>
      <c r="D6" s="24"/>
      <c r="E6" s="24"/>
      <c r="F6" s="24"/>
      <c r="G6" s="24"/>
      <c r="H6" s="24"/>
      <c r="I6" s="24"/>
      <c r="J6" s="24"/>
      <c r="K6" s="24"/>
      <c r="L6" s="24"/>
    </row>
    <row r="7" spans="1:12" ht="15">
      <c r="A7" s="21"/>
      <c r="B7" s="21"/>
      <c r="C7" s="21"/>
      <c r="D7" s="47" t="s">
        <v>52</v>
      </c>
      <c r="E7" s="47"/>
      <c r="F7" s="47"/>
      <c r="G7" s="47"/>
      <c r="H7" s="47"/>
      <c r="I7" s="47"/>
      <c r="J7" s="47"/>
      <c r="K7" s="47"/>
      <c r="L7" s="47"/>
    </row>
    <row r="8" spans="1:12" ht="15">
      <c r="A8" s="21"/>
      <c r="B8" s="21"/>
      <c r="C8" s="21"/>
      <c r="D8" s="24"/>
      <c r="E8" s="24"/>
      <c r="F8" s="24"/>
      <c r="G8" s="24"/>
      <c r="H8" s="24"/>
      <c r="I8" s="24"/>
      <c r="J8" s="24"/>
      <c r="K8" s="24"/>
      <c r="L8" s="24"/>
    </row>
    <row r="9" spans="1:12" ht="45" customHeight="1">
      <c r="A9" s="21"/>
      <c r="B9" s="21"/>
      <c r="C9" s="21"/>
      <c r="D9" s="38" t="s">
        <v>53</v>
      </c>
      <c r="E9" s="38"/>
      <c r="F9" s="38"/>
      <c r="G9" s="38"/>
      <c r="H9" s="38"/>
      <c r="I9" s="38"/>
      <c r="J9" s="38"/>
      <c r="K9" s="38"/>
      <c r="L9" s="38"/>
    </row>
    <row r="10" spans="1:12" ht="18">
      <c r="A10" s="40" t="s">
        <v>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ht="15">
      <c r="A11" s="41" t="s">
        <v>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8" t="s">
        <v>2</v>
      </c>
      <c r="B16" s="2"/>
      <c r="C16" s="43"/>
      <c r="D16" s="43"/>
      <c r="E16" s="43"/>
      <c r="F16" s="43"/>
      <c r="G16" s="43"/>
      <c r="H16" s="43"/>
      <c r="I16" s="43"/>
      <c r="J16" s="43"/>
      <c r="K16" s="43"/>
      <c r="L16" s="43"/>
    </row>
    <row r="17" spans="1:12" ht="15">
      <c r="A17" s="2"/>
      <c r="B17" s="2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5">
      <c r="A18" s="8" t="s">
        <v>3</v>
      </c>
      <c r="B18" s="2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 ht="15">
      <c r="A19" s="2"/>
      <c r="B19" s="2"/>
      <c r="C19" s="3"/>
      <c r="D19" s="3"/>
      <c r="E19" s="3"/>
      <c r="F19" s="3"/>
      <c r="G19" s="3"/>
      <c r="H19" s="3"/>
      <c r="I19" s="3"/>
      <c r="J19" s="3"/>
      <c r="K19" s="3"/>
      <c r="L19" s="4" t="s">
        <v>55</v>
      </c>
    </row>
    <row r="20" spans="1:12" s="6" customFormat="1" ht="121.5" customHeight="1">
      <c r="A20" s="5" t="s">
        <v>0</v>
      </c>
      <c r="B20" s="5" t="s">
        <v>6</v>
      </c>
      <c r="C20" s="5" t="s">
        <v>7</v>
      </c>
      <c r="D20" s="5" t="s">
        <v>8</v>
      </c>
      <c r="E20" s="5"/>
      <c r="F20" s="5"/>
      <c r="G20" s="5"/>
      <c r="H20" s="5"/>
      <c r="I20" s="5"/>
      <c r="J20" s="5"/>
      <c r="K20" s="5"/>
      <c r="L20" s="5" t="s">
        <v>9</v>
      </c>
    </row>
    <row r="21" spans="1:12" ht="15">
      <c r="A21" s="12">
        <v>1</v>
      </c>
      <c r="B21" s="12">
        <v>2</v>
      </c>
      <c r="C21" s="12">
        <v>3</v>
      </c>
      <c r="D21" s="12">
        <v>4</v>
      </c>
      <c r="E21" s="12"/>
      <c r="F21" s="12"/>
      <c r="G21" s="12"/>
      <c r="H21" s="12"/>
      <c r="I21" s="12"/>
      <c r="J21" s="12"/>
      <c r="K21" s="12"/>
      <c r="L21" s="12">
        <v>5</v>
      </c>
    </row>
    <row r="22" spans="1:17" ht="16.5">
      <c r="A22" s="44" t="s">
        <v>34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7"/>
      <c r="N22" s="7"/>
      <c r="O22" s="7"/>
      <c r="P22" s="7"/>
      <c r="Q22" s="7"/>
    </row>
    <row r="23" spans="1:17" s="9" customFormat="1" ht="300">
      <c r="A23" s="13">
        <v>1</v>
      </c>
      <c r="B23" s="14" t="s">
        <v>10</v>
      </c>
      <c r="C23" s="14" t="s">
        <v>41</v>
      </c>
      <c r="D23" s="15" t="s">
        <v>35</v>
      </c>
      <c r="E23" s="16">
        <v>1</v>
      </c>
      <c r="F23" s="16" t="str">
        <f ca="1">IF(INDIRECT("J"&amp;ROW())="текущие цены",IF(INDIRECT("G"&amp;ROW())="","0","0"),IF(INDIRECT("G"&amp;ROW())="","17160","12000"))</f>
        <v>12000</v>
      </c>
      <c r="G23" s="16" t="s">
        <v>11</v>
      </c>
      <c r="H23" s="16"/>
      <c r="I23" s="16"/>
      <c r="J23" s="16" t="s">
        <v>12</v>
      </c>
      <c r="K23" s="16" t="s">
        <v>13</v>
      </c>
      <c r="L23" s="25">
        <f>170.799*1000</f>
        <v>170799</v>
      </c>
      <c r="M23" s="7"/>
      <c r="N23" s="7"/>
      <c r="O23" s="7"/>
      <c r="P23" s="7"/>
      <c r="Q23" s="7"/>
    </row>
    <row r="24" spans="1:17" ht="75">
      <c r="A24" s="13">
        <v>2</v>
      </c>
      <c r="B24" s="14" t="s">
        <v>15</v>
      </c>
      <c r="C24" s="14" t="s">
        <v>42</v>
      </c>
      <c r="D24" s="15" t="s">
        <v>36</v>
      </c>
      <c r="E24" s="16">
        <v>1</v>
      </c>
      <c r="F24" s="16" t="str">
        <f ca="1">IF(INDIRECT("J"&amp;ROW())="текущие цены",IF(INDIRECT("G"&amp;ROW())="","0","0"),IF(INDIRECT("G"&amp;ROW())="","47190","33000"))</f>
        <v>33000</v>
      </c>
      <c r="G24" s="16" t="s">
        <v>11</v>
      </c>
      <c r="H24" s="16"/>
      <c r="I24" s="16"/>
      <c r="J24" s="16" t="s">
        <v>12</v>
      </c>
      <c r="K24" s="16" t="s">
        <v>16</v>
      </c>
      <c r="L24" s="25">
        <f>47.19*1000</f>
        <v>47190</v>
      </c>
      <c r="M24" s="7"/>
      <c r="N24" s="7"/>
      <c r="O24" s="7"/>
      <c r="P24" s="7"/>
      <c r="Q24" s="7"/>
    </row>
    <row r="25" spans="1:17" ht="75">
      <c r="A25" s="17">
        <v>3</v>
      </c>
      <c r="B25" s="18" t="s">
        <v>17</v>
      </c>
      <c r="C25" s="18" t="s">
        <v>43</v>
      </c>
      <c r="D25" s="19" t="s">
        <v>37</v>
      </c>
      <c r="E25" s="20">
        <v>100</v>
      </c>
      <c r="F25" s="20" t="str">
        <f ca="1">IF(INDIRECT("J"&amp;ROW())="текущие цены",IF(INDIRECT("G"&amp;ROW())="","0","0"),IF(INDIRECT("G"&amp;ROW())="","443.3","310"))</f>
        <v>310</v>
      </c>
      <c r="G25" s="20" t="s">
        <v>14</v>
      </c>
      <c r="H25" s="20"/>
      <c r="I25" s="20"/>
      <c r="J25" s="20" t="s">
        <v>12</v>
      </c>
      <c r="K25" s="20" t="s">
        <v>18</v>
      </c>
      <c r="L25" s="25">
        <f>44.33*1000</f>
        <v>44330</v>
      </c>
      <c r="M25" s="7"/>
      <c r="N25" s="7"/>
      <c r="O25" s="7"/>
      <c r="P25" s="7"/>
      <c r="Q25" s="7"/>
    </row>
    <row r="26" spans="1:17" ht="15">
      <c r="A26" s="36" t="s">
        <v>46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25">
        <f>262319</f>
        <v>262319</v>
      </c>
      <c r="M26" s="7"/>
      <c r="N26" s="7"/>
      <c r="O26" s="7"/>
      <c r="P26" s="7"/>
      <c r="Q26" s="7"/>
    </row>
    <row r="27" spans="1:17" ht="15.75">
      <c r="A27" s="37" t="s">
        <v>19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22"/>
      <c r="M27" s="7"/>
      <c r="N27" s="7"/>
      <c r="O27" s="7"/>
      <c r="P27" s="7"/>
      <c r="Q27" s="7"/>
    </row>
    <row r="28" spans="1:17" ht="15">
      <c r="A28" s="36" t="s">
        <v>20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25">
        <f>262319</f>
        <v>262319</v>
      </c>
      <c r="M28" s="7"/>
      <c r="N28" s="7"/>
      <c r="O28" s="7"/>
      <c r="P28" s="7"/>
      <c r="Q28" s="7"/>
    </row>
    <row r="29" spans="1:17" ht="15">
      <c r="A29" s="36" t="s">
        <v>21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25">
        <f>262319</f>
        <v>262319</v>
      </c>
      <c r="M29" s="7"/>
      <c r="N29" s="7"/>
      <c r="O29" s="7"/>
      <c r="P29" s="7"/>
      <c r="Q29" s="7"/>
    </row>
    <row r="30" spans="1:17" ht="15">
      <c r="A30" s="36" t="s">
        <v>38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25">
        <f>970580.3</f>
        <v>970580.3</v>
      </c>
      <c r="M30" s="7"/>
      <c r="N30" s="7"/>
      <c r="O30" s="7"/>
      <c r="P30" s="7"/>
      <c r="Q30" s="7"/>
    </row>
    <row r="31" spans="1:17" ht="15" customHeight="1">
      <c r="A31" s="34" t="s">
        <v>22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26">
        <f>970580.3</f>
        <v>970580.3</v>
      </c>
      <c r="M31" s="7"/>
      <c r="N31" s="7"/>
      <c r="O31" s="7"/>
      <c r="P31" s="7"/>
      <c r="Q31" s="7"/>
    </row>
    <row r="32" spans="1:17" ht="16.5">
      <c r="A32" s="44" t="s">
        <v>39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7"/>
      <c r="N32" s="7"/>
      <c r="O32" s="7"/>
      <c r="P32" s="7"/>
      <c r="Q32" s="7"/>
    </row>
    <row r="33" spans="1:17" ht="212.25" customHeight="1">
      <c r="A33" s="13">
        <v>4</v>
      </c>
      <c r="B33" s="14" t="s">
        <v>23</v>
      </c>
      <c r="C33" s="14" t="s">
        <v>44</v>
      </c>
      <c r="D33" s="15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(800/1000) * 14238 * 1,2*1,3*1,5*1,2</v>
      </c>
      <c r="E33" s="16">
        <v>0.8</v>
      </c>
      <c r="F33" s="16" t="str">
        <f ca="1">IF(INDIRECT("J"&amp;ROW())="текущие цены",IF(INDIRECT("G"&amp;ROW())="","0","0"),IF(INDIRECT("G"&amp;ROW())="","39980.3","14238"))</f>
        <v>14238</v>
      </c>
      <c r="G33" s="16" t="s">
        <v>24</v>
      </c>
      <c r="H33" s="16" t="s">
        <v>25</v>
      </c>
      <c r="I33" s="16"/>
      <c r="J33" s="16" t="s">
        <v>12</v>
      </c>
      <c r="K33" s="16" t="s">
        <v>26</v>
      </c>
      <c r="L33" s="25">
        <f ca="1">IF(INDIRECT("J"&amp;ROW())="текущие цены",0/1000,31984/1000)*1000</f>
        <v>31984</v>
      </c>
      <c r="M33" s="7"/>
      <c r="N33" s="7"/>
      <c r="O33" s="7"/>
      <c r="P33" s="7"/>
      <c r="Q33" s="7"/>
    </row>
    <row r="34" spans="1:17" ht="216.75" customHeight="1">
      <c r="A34" s="17">
        <v>5</v>
      </c>
      <c r="B34" s="18" t="s">
        <v>27</v>
      </c>
      <c r="C34" s="18" t="s">
        <v>45</v>
      </c>
      <c r="D34" s="19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0,8 * 8697 * 1,2*1,3*1,5*1,2</v>
      </c>
      <c r="E34" s="20">
        <v>0.8</v>
      </c>
      <c r="F34" s="20" t="str">
        <f ca="1">IF(INDIRECT("J"&amp;ROW())="текущие цены",IF(INDIRECT("G"&amp;ROW())="","0","0"),IF(INDIRECT("G"&amp;ROW())="","24421.18","8697"))</f>
        <v>8697</v>
      </c>
      <c r="G34" s="20" t="s">
        <v>24</v>
      </c>
      <c r="H34" s="20"/>
      <c r="I34" s="20"/>
      <c r="J34" s="20" t="s">
        <v>12</v>
      </c>
      <c r="K34" s="20" t="s">
        <v>26</v>
      </c>
      <c r="L34" s="27">
        <f ca="1">IF(INDIRECT("J"&amp;ROW())="текущие цены",0/1000,19537/1000)*1000</f>
        <v>19537</v>
      </c>
      <c r="M34" s="7"/>
      <c r="N34" s="7"/>
      <c r="O34" s="7"/>
      <c r="P34" s="7"/>
      <c r="Q34" s="7"/>
    </row>
    <row r="35" spans="1:17" ht="15">
      <c r="A35" s="36" t="s">
        <v>46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25">
        <f>51521</f>
        <v>51521</v>
      </c>
      <c r="M35" s="7"/>
      <c r="N35" s="7"/>
      <c r="O35" s="7"/>
      <c r="P35" s="7"/>
      <c r="Q35" s="7"/>
    </row>
    <row r="36" spans="1:17" ht="15">
      <c r="A36" s="37" t="s">
        <v>28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25"/>
      <c r="M36" s="7"/>
      <c r="N36" s="7"/>
      <c r="O36" s="7"/>
      <c r="P36" s="7"/>
      <c r="Q36" s="7"/>
    </row>
    <row r="37" spans="1:17" ht="15">
      <c r="A37" s="36" t="s">
        <v>29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25">
        <f>51521</f>
        <v>51521</v>
      </c>
      <c r="M37" s="7"/>
      <c r="N37" s="7"/>
      <c r="O37" s="7"/>
      <c r="P37" s="7"/>
      <c r="Q37" s="7"/>
    </row>
    <row r="38" spans="1:17" ht="15">
      <c r="A38" s="36" t="s">
        <v>21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25">
        <f>51521</f>
        <v>51521</v>
      </c>
      <c r="M38" s="7"/>
      <c r="N38" s="7"/>
      <c r="O38" s="7"/>
      <c r="P38" s="7"/>
      <c r="Q38" s="7"/>
    </row>
    <row r="39" spans="1:17" ht="15">
      <c r="A39" s="36" t="s">
        <v>40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25">
        <f>L38*3.76</f>
        <v>193718.96</v>
      </c>
      <c r="M39" s="7"/>
      <c r="N39" s="7"/>
      <c r="O39" s="7"/>
      <c r="P39" s="7"/>
      <c r="Q39" s="7"/>
    </row>
    <row r="40" spans="1:17" ht="15" customHeight="1">
      <c r="A40" s="34" t="s">
        <v>30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26">
        <f>L39</f>
        <v>193718.96</v>
      </c>
      <c r="M40" s="7"/>
      <c r="N40" s="7"/>
      <c r="O40" s="7"/>
      <c r="P40" s="7"/>
      <c r="Q40" s="7"/>
    </row>
    <row r="41" spans="1:17" ht="15">
      <c r="A41" s="30" t="s">
        <v>47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28">
        <f>313840</f>
        <v>313840</v>
      </c>
      <c r="M41" s="7"/>
      <c r="N41" s="7"/>
      <c r="O41" s="7"/>
      <c r="P41" s="7"/>
      <c r="Q41" s="7"/>
    </row>
    <row r="42" spans="1:17" ht="15">
      <c r="A42" s="32" t="s">
        <v>31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28"/>
      <c r="M42" s="7"/>
      <c r="N42" s="7"/>
      <c r="O42" s="7"/>
      <c r="P42" s="7"/>
      <c r="Q42" s="7"/>
    </row>
    <row r="43" spans="1:17" ht="15">
      <c r="A43" s="30" t="s">
        <v>22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28">
        <f>L31</f>
        <v>970580.3</v>
      </c>
      <c r="M43" s="7"/>
      <c r="N43" s="7"/>
      <c r="O43" s="7"/>
      <c r="P43" s="7"/>
      <c r="Q43" s="7"/>
    </row>
    <row r="44" spans="1:17" ht="15">
      <c r="A44" s="30" t="s">
        <v>30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28">
        <f>L40</f>
        <v>193718.96</v>
      </c>
      <c r="M44" s="7"/>
      <c r="N44" s="7"/>
      <c r="O44" s="7"/>
      <c r="P44" s="7"/>
      <c r="Q44" s="7"/>
    </row>
    <row r="45" spans="1:17" ht="15">
      <c r="A45" s="30" t="s">
        <v>21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28">
        <f>L43+L44</f>
        <v>1164299.26</v>
      </c>
      <c r="M45" s="7"/>
      <c r="N45" s="7"/>
      <c r="O45" s="7"/>
      <c r="P45" s="7"/>
      <c r="Q45" s="7"/>
    </row>
    <row r="46" spans="1:17" ht="15" customHeight="1">
      <c r="A46" s="30" t="s">
        <v>32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28">
        <f>209573.87</f>
        <v>209573.87</v>
      </c>
      <c r="M46" s="7"/>
      <c r="N46" s="7"/>
      <c r="O46" s="7"/>
      <c r="P46" s="7"/>
      <c r="Q46" s="7"/>
    </row>
    <row r="47" spans="1:17" ht="15.75">
      <c r="A47" s="32" t="s">
        <v>33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29">
        <f>L45+L46</f>
        <v>1373873.13</v>
      </c>
      <c r="M47" s="7"/>
      <c r="N47" s="7"/>
      <c r="O47" s="7"/>
      <c r="P47" s="7"/>
      <c r="Q47" s="7"/>
    </row>
    <row r="48" spans="1:17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8"/>
      <c r="N48" s="9"/>
      <c r="O48" s="9"/>
      <c r="P48" s="9"/>
      <c r="Q48" s="9"/>
    </row>
    <row r="49" spans="1:12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2:12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2:12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1" t="s">
        <v>4</v>
      </c>
      <c r="B52" s="2"/>
      <c r="C52" s="10" t="s">
        <v>48</v>
      </c>
      <c r="D52" s="2"/>
      <c r="E52" s="2"/>
      <c r="F52" s="2"/>
      <c r="G52" s="2"/>
      <c r="H52" s="2"/>
      <c r="I52" s="2"/>
      <c r="J52" s="2"/>
      <c r="K52" s="2"/>
      <c r="L52" s="2"/>
    </row>
    <row r="54" spans="1:12" ht="1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</row>
  </sheetData>
  <sheetProtection/>
  <mergeCells count="33">
    <mergeCell ref="D1:L1"/>
    <mergeCell ref="D3:L3"/>
    <mergeCell ref="D4:L4"/>
    <mergeCell ref="D5:L5"/>
    <mergeCell ref="D7:L7"/>
    <mergeCell ref="D9:L9"/>
    <mergeCell ref="A54:L54"/>
    <mergeCell ref="A10:L10"/>
    <mergeCell ref="A11:L11"/>
    <mergeCell ref="A14:L14"/>
    <mergeCell ref="C18:L18"/>
    <mergeCell ref="C16:L16"/>
    <mergeCell ref="A22:L22"/>
    <mergeCell ref="A26:K26"/>
    <mergeCell ref="A39:K39"/>
    <mergeCell ref="A27:K27"/>
    <mergeCell ref="A28:K28"/>
    <mergeCell ref="A29:K29"/>
    <mergeCell ref="A30:K30"/>
    <mergeCell ref="A31:K31"/>
    <mergeCell ref="A32:L32"/>
    <mergeCell ref="A35:K35"/>
    <mergeCell ref="A36:K36"/>
    <mergeCell ref="A37:K37"/>
    <mergeCell ref="A38:K38"/>
    <mergeCell ref="A45:K45"/>
    <mergeCell ref="A46:K46"/>
    <mergeCell ref="A47:K47"/>
    <mergeCell ref="A40:K40"/>
    <mergeCell ref="A41:K41"/>
    <mergeCell ref="A42:K42"/>
    <mergeCell ref="A43:K43"/>
    <mergeCell ref="A44:K44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portrait" paperSize="9" scale="66" r:id="rId3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YuKazaeva</dc:creator>
  <cp:keywords/>
  <dc:description>27.04.2009</dc:description>
  <cp:lastModifiedBy>a.miroshnichenko</cp:lastModifiedBy>
  <cp:lastPrinted>2014-12-10T06:56:51Z</cp:lastPrinted>
  <dcterms:created xsi:type="dcterms:W3CDTF">2007-02-21T08:42:24Z</dcterms:created>
  <dcterms:modified xsi:type="dcterms:W3CDTF">2014-12-17T06:15:33Z</dcterms:modified>
  <cp:category/>
  <cp:version/>
  <cp:contentType/>
  <cp:contentStatus/>
</cp:coreProperties>
</file>