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данные'!$A$1:$L$44</definedName>
  </definedNames>
  <calcPr fullCalcOnLoad="1" refMode="R1C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43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34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34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A7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45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<sst xmlns="http://schemas.openxmlformats.org/spreadsheetml/2006/main" count="55" uniqueCount="48">
  <si>
    <t>№ пп</t>
  </si>
  <si>
    <t xml:space="preserve">Составитель сметы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</si>
  <si>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</si>
  <si>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</si>
  <si>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</si>
  <si>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 xml:space="preserve">                                   водоотведение</t>
  </si>
  <si>
    <t>Канализация (бытовая, дождевая, общесплавная), сооружаемая открытым способом, диаметр до 300 мм, протяженность от 100 до 500 м</t>
  </si>
  <si>
    <t>цены 2001</t>
  </si>
  <si>
    <t>(прим.4При проектировании сетей канализации, проходящих по территории с коэффициентом застройки до 0,5 ПЗ=1,3)</t>
  </si>
  <si>
    <t>Камера, сооружаемая опускным способом</t>
  </si>
  <si>
    <t>Итоги по разделу 1 проектные работы по сетям водоотведения :</t>
  </si>
  <si>
    <t xml:space="preserve">  Проектные работы: Городские инженерные сооружения и коммуникации (2008)</t>
  </si>
  <si>
    <t xml:space="preserve">  Итого</t>
  </si>
  <si>
    <t xml:space="preserve">  Итого по разделу 1 проектные работы по сетям водоотведения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</si>
  <si>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1 категория сложности - полевые работы</t>
  </si>
  <si>
    <t>70/1000</t>
  </si>
  <si>
    <t>(прим.2Для крупных городов при 3 кат. при числе пересечений с существующими коммуникациями более 50 до 120 ПЗ=1,2)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</si>
  <si>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1 категория сложности - камеральные работы</t>
  </si>
  <si>
    <t>(ОУ п.15дПри выполнении камеральных и картографических работ с применением компьютерных технологий ПЗ=1,2)</t>
  </si>
  <si>
    <t>Итоги по разделу 2 геодезические работы :</t>
  </si>
  <si>
    <t xml:space="preserve">  Инженерно-геодезические изыскания (2004)</t>
  </si>
  <si>
    <t xml:space="preserve">  Итого по разделу 2 геодезические работы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</si>
  <si>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</si>
  <si>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</si>
  <si>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</si>
  <si>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 по сетям водоотведения</t>
  </si>
  <si>
    <t>(33000*1+128*100)*1,3</t>
  </si>
  <si>
    <t xml:space="preserve">  Всего с учетом  3,7</t>
  </si>
  <si>
    <t xml:space="preserve">                            геодезические работы</t>
  </si>
  <si>
    <t xml:space="preserve">  Всего с учетом  3,76</t>
  </si>
  <si>
    <r>
      <t xml:space="preserve">СБЦ65-7-1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</si>
  <si>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СБЦ65-8-4-А
</t>
    </r>
    <r>
      <rPr>
        <i/>
        <sz val="11"/>
        <rFont val="Arial"/>
        <family val="2"/>
      </rPr>
      <t>Городские инж. сооружения и коммуникации (2008г.)</t>
    </r>
  </si>
  <si>
    <r>
      <t xml:space="preserve">УБЦ2-14-1-1-1
</t>
    </r>
    <r>
      <rPr>
        <i/>
        <sz val="11"/>
        <rFont val="Arial"/>
        <family val="2"/>
      </rPr>
      <t>"Инж.-геодез. изыск.(2004 г.)"
(прим.2Для крупных городов при 3 кат. при числе пересечений с существующими коммуникациями более 50 до 120 ПЗ=1,2)</t>
    </r>
  </si>
  <si>
    <r>
      <t xml:space="preserve">УБЦ2-14-1-1-2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ПЗ=1,2)</t>
    </r>
  </si>
  <si>
    <t xml:space="preserve">  Итого </t>
  </si>
  <si>
    <t>Итого затраты по разделу</t>
  </si>
  <si>
    <t>Итого затраты по смете</t>
  </si>
  <si>
    <t>А.М.Пастухова</t>
  </si>
  <si>
    <t xml:space="preserve">СМЕТА </t>
  </si>
  <si>
    <t>УТВЕРЖДАЮ:</t>
  </si>
  <si>
    <t>Руководитель управления кап.ремонта и строительства</t>
  </si>
  <si>
    <t>ГП "Калугаоблводоканал"</t>
  </si>
  <si>
    <t>__________________М.А.Сергеев</t>
  </si>
  <si>
    <t>2015 г.</t>
  </si>
  <si>
    <t>Стоимость работ              тыс. руб.</t>
  </si>
  <si>
    <t>на проектно-изыскательские работы по объекту:</t>
  </si>
  <si>
    <t>Приложение № 1 к закупочной документации</t>
  </si>
  <si>
    <t>«Сети водоотведения к многоквартирным жилым домам 6-12 этажей, расположенным по адресу: г. Калуга, ул. Грабцевское шоссе»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</si>
</sst>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0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3" fillId="32" borderId="0" applyNumberFormat="0" applyBorder="0" applyAlignment="0" applyProtection="0"/>
    <xf numFmtId="0" fontId="5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87" applyFont="1" applyBorder="1">
      <alignment horizontal="center"/>
      <protection/>
    </xf>
    <xf numFmtId="0" fontId="7" fillId="0" borderId="0" xfId="87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11" xfId="66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4" applyNumberFormat="1" applyFont="1" applyBorder="1" applyAlignment="1">
      <alignment horizontal="right" vertical="top" wrapText="1"/>
      <protection/>
    </xf>
    <xf numFmtId="0" fontId="7" fillId="0" borderId="0" xfId="90" applyFont="1">
      <alignment horizontal="left" vertical="top"/>
      <protection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54" applyFont="1" applyBorder="1" applyAlignment="1">
      <alignment horizontal="left" vertical="top" wrapText="1"/>
      <protection/>
    </xf>
    <xf numFmtId="0" fontId="8" fillId="0" borderId="1" xfId="54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0" xfId="87" applyFont="1" applyBorder="1" applyAlignment="1">
      <alignment horizontal="left" vertical="top" wrapText="1"/>
      <protection/>
    </xf>
    <xf numFmtId="0" fontId="9" fillId="0" borderId="0" xfId="87" applyFo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87" applyFont="1" applyBorder="1" applyAlignment="1">
      <alignment horizontal="left" vertical="top" wrapText="1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едРесурсов" xfId="43"/>
    <cellStyle name="ВедРесурсовАкт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Итоги" xfId="54"/>
    <cellStyle name="ИтогоАктБазЦ" xfId="55"/>
    <cellStyle name="ИтогоАктБИМ" xfId="56"/>
    <cellStyle name="ИтогоАктБИМ 2" xfId="57"/>
    <cellStyle name="ИтогоАктРесМет" xfId="58"/>
    <cellStyle name="ИтогоАктРесМет 2" xfId="59"/>
    <cellStyle name="ИтогоБазЦ" xfId="60"/>
    <cellStyle name="ИтогоБИМ" xfId="61"/>
    <cellStyle name="ИтогоБИМ 2" xfId="62"/>
    <cellStyle name="ИтогоРесМет" xfId="63"/>
    <cellStyle name="ИтогоРесМет 2" xfId="64"/>
    <cellStyle name="Контрольная ячейка" xfId="65"/>
    <cellStyle name="ЛокСмета" xfId="66"/>
    <cellStyle name="ЛокСмМТСН" xfId="67"/>
    <cellStyle name="ЛокСмМТСН 2" xfId="68"/>
    <cellStyle name="М29" xfId="69"/>
    <cellStyle name="М29 2" xfId="70"/>
    <cellStyle name="Название" xfId="71"/>
    <cellStyle name="Нейтральный" xfId="72"/>
    <cellStyle name="ОбСмета" xfId="73"/>
    <cellStyle name="ОбСмета 2" xfId="74"/>
    <cellStyle name="Параметр" xfId="75"/>
    <cellStyle name="ПеременныеСметы" xfId="76"/>
    <cellStyle name="Плохой" xfId="77"/>
    <cellStyle name="Пояснение" xfId="78"/>
    <cellStyle name="Примечание" xfId="79"/>
    <cellStyle name="Percent" xfId="80"/>
    <cellStyle name="РесСмета" xfId="81"/>
    <cellStyle name="СводкаСтоимРаб" xfId="82"/>
    <cellStyle name="СводРасч" xfId="83"/>
    <cellStyle name="СводРасч 2" xfId="84"/>
    <cellStyle name="Связанная ячейка" xfId="85"/>
    <cellStyle name="Текст предупреждения" xfId="86"/>
    <cellStyle name="Титул" xfId="87"/>
    <cellStyle name="Comma" xfId="88"/>
    <cellStyle name="Comma [0]" xfId="89"/>
    <cellStyle name="Хвост" xfId="90"/>
    <cellStyle name="Хороший" xfId="91"/>
    <cellStyle name="Экспертиза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zoomScalePageLayoutView="0" workbookViewId="0" topLeftCell="A7">
      <selection activeCell="A11" sqref="A11:L11"/>
    </sheetView>
  </sheetViews>
  <sheetFormatPr defaultColWidth="9.00390625" defaultRowHeight="12.75" outlineLevelRow="2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7" s="29" customFormat="1" ht="12.75">
      <c r="A1" s="26"/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27"/>
      <c r="N1" s="28"/>
      <c r="O1" s="28"/>
      <c r="P1" s="28"/>
      <c r="Q1" s="28"/>
    </row>
    <row r="2" spans="1:17" s="29" customFormat="1" ht="12.75" outlineLevel="2">
      <c r="A2" s="30"/>
      <c r="B2" s="51" t="s">
        <v>39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/>
      <c r="N2"/>
      <c r="O2" s="28"/>
      <c r="P2" s="28"/>
      <c r="Q2" s="28"/>
    </row>
    <row r="3" spans="1:17" s="29" customFormat="1" ht="12" customHeight="1" outlineLevel="1">
      <c r="A3" s="31"/>
      <c r="B3" s="52" t="s">
        <v>40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/>
      <c r="N3"/>
      <c r="O3" s="28"/>
      <c r="P3" s="28"/>
      <c r="Q3" s="28"/>
    </row>
    <row r="4" spans="1:17" s="29" customFormat="1" ht="12.75" outlineLevel="1">
      <c r="A4" s="31"/>
      <c r="B4" s="50" t="s">
        <v>41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/>
      <c r="N4"/>
      <c r="O4" s="28"/>
      <c r="P4" s="28"/>
      <c r="Q4" s="28"/>
    </row>
    <row r="5" spans="1:17" s="29" customFormat="1" ht="26.25" customHeight="1" outlineLevel="1">
      <c r="A5" s="31"/>
      <c r="B5" s="53" t="s">
        <v>42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/>
      <c r="N5"/>
      <c r="O5" s="28"/>
      <c r="P5" s="28"/>
      <c r="Q5" s="28"/>
    </row>
    <row r="6" spans="1:17" s="29" customFormat="1" ht="9.75" customHeight="1" outlineLevel="1">
      <c r="A6" s="32"/>
      <c r="B6" s="54" t="s">
        <v>43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/>
      <c r="N6"/>
      <c r="O6" s="28"/>
      <c r="P6" s="28"/>
      <c r="Q6" s="28"/>
    </row>
    <row r="7" spans="1:4" ht="15">
      <c r="A7" s="43"/>
      <c r="B7" s="43"/>
      <c r="C7" s="43"/>
      <c r="D7" s="43"/>
    </row>
    <row r="8" spans="1:12" ht="18">
      <c r="A8" s="41" t="s">
        <v>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>
      <c r="A9" s="42" t="s">
        <v>45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8.25" customHeight="1">
      <c r="A11" s="49" t="s">
        <v>47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s="6" customFormat="1" ht="121.5" customHeight="1">
      <c r="A13" s="5" t="s">
        <v>0</v>
      </c>
      <c r="B13" s="5" t="s">
        <v>2</v>
      </c>
      <c r="C13" s="5" t="s">
        <v>3</v>
      </c>
      <c r="D13" s="5" t="s">
        <v>4</v>
      </c>
      <c r="E13" s="5"/>
      <c r="F13" s="5"/>
      <c r="G13" s="5"/>
      <c r="H13" s="5"/>
      <c r="I13" s="5"/>
      <c r="J13" s="5"/>
      <c r="K13" s="5"/>
      <c r="L13" s="5" t="s">
        <v>44</v>
      </c>
    </row>
    <row r="14" spans="1:12" ht="15">
      <c r="A14" s="10">
        <v>1</v>
      </c>
      <c r="B14" s="10">
        <v>2</v>
      </c>
      <c r="C14" s="10">
        <v>3</v>
      </c>
      <c r="D14" s="10">
        <v>4</v>
      </c>
      <c r="E14" s="10"/>
      <c r="F14" s="10"/>
      <c r="G14" s="10"/>
      <c r="H14" s="10"/>
      <c r="I14" s="10"/>
      <c r="J14" s="10"/>
      <c r="K14" s="10"/>
      <c r="L14" s="10">
        <v>5</v>
      </c>
    </row>
    <row r="15" spans="1:12" s="7" customFormat="1" ht="22.5" customHeight="1">
      <c r="A15" s="44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7" s="9" customFormat="1" ht="21" customHeight="1">
      <c r="A16" s="46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7"/>
      <c r="N16" s="7"/>
      <c r="O16" s="7"/>
      <c r="P16" s="7"/>
      <c r="Q16" s="7"/>
    </row>
    <row r="17" spans="1:17" ht="60">
      <c r="A17" s="11">
        <v>1</v>
      </c>
      <c r="B17" s="12" t="s">
        <v>6</v>
      </c>
      <c r="C17" s="23" t="s">
        <v>30</v>
      </c>
      <c r="D17" s="24" t="s">
        <v>26</v>
      </c>
      <c r="E17" s="14">
        <v>1</v>
      </c>
      <c r="F17" s="14" t="str">
        <f ca="1">IF(INDIRECT("J"&amp;ROW())="текущие цены",IF(INDIRECT("G"&amp;ROW())="","0","0"),IF(INDIRECT("G"&amp;ROW())="","42900","33000"))</f>
        <v>33000</v>
      </c>
      <c r="G17" s="14">
        <v>1.3</v>
      </c>
      <c r="H17" s="14"/>
      <c r="I17" s="14"/>
      <c r="J17" s="14" t="s">
        <v>7</v>
      </c>
      <c r="K17" s="14" t="s">
        <v>8</v>
      </c>
      <c r="L17" s="15">
        <v>59.54</v>
      </c>
      <c r="M17" s="7"/>
      <c r="N17" s="7"/>
      <c r="O17" s="7"/>
      <c r="P17" s="7"/>
      <c r="Q17" s="7"/>
    </row>
    <row r="18" spans="1:17" ht="45">
      <c r="A18" s="16">
        <v>2</v>
      </c>
      <c r="B18" s="17" t="s">
        <v>9</v>
      </c>
      <c r="C18" s="25" t="s">
        <v>31</v>
      </c>
      <c r="D18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21360 </v>
      </c>
      <c r="E18" s="19">
        <v>2</v>
      </c>
      <c r="F18" s="19" t="str">
        <f ca="1">IF(INDIRECT("J"&amp;ROW())="текущие цены",IF(INDIRECT("G"&amp;ROW())="","0","0"),IF(INDIRECT("G"&amp;ROW())="","21360","21360"))</f>
        <v>21360</v>
      </c>
      <c r="G18" s="19"/>
      <c r="H18" s="19"/>
      <c r="I18" s="19"/>
      <c r="J18" s="19" t="s">
        <v>7</v>
      </c>
      <c r="K18" s="19"/>
      <c r="L18" s="20">
        <f ca="1">IF(INDIRECT("J"&amp;ROW())="текущие цены",0/1000,42720/1000)</f>
        <v>42.72</v>
      </c>
      <c r="M18" s="7"/>
      <c r="N18" s="7"/>
      <c r="O18" s="7"/>
      <c r="P18" s="7"/>
      <c r="Q18" s="7"/>
    </row>
    <row r="19" spans="1:17" ht="15">
      <c r="A19" s="33" t="s">
        <v>35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5">
        <f>102260/1000</f>
        <v>102.26</v>
      </c>
      <c r="M19" s="7"/>
      <c r="N19" s="7"/>
      <c r="O19" s="7"/>
      <c r="P19" s="7"/>
      <c r="Q19" s="7"/>
    </row>
    <row r="20" spans="1:17" ht="15.75">
      <c r="A20" s="48" t="s">
        <v>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15"/>
      <c r="M20" s="7"/>
      <c r="N20" s="7"/>
      <c r="O20" s="7"/>
      <c r="P20" s="7"/>
      <c r="Q20" s="7"/>
    </row>
    <row r="21" spans="1:17" ht="15">
      <c r="A21" s="33" t="s">
        <v>11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15">
        <f>102260/1000</f>
        <v>102.26</v>
      </c>
      <c r="M21" s="7"/>
      <c r="N21" s="7"/>
      <c r="O21" s="7"/>
      <c r="P21" s="7"/>
      <c r="Q21" s="7"/>
    </row>
    <row r="22" spans="1:17" ht="15">
      <c r="A22" s="33" t="s">
        <v>12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5">
        <f>102260/1000</f>
        <v>102.26</v>
      </c>
      <c r="M22" s="7"/>
      <c r="N22" s="7"/>
      <c r="O22" s="7"/>
      <c r="P22" s="7"/>
      <c r="Q22" s="7"/>
    </row>
    <row r="23" spans="1:17" ht="15">
      <c r="A23" s="33" t="s">
        <v>27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15">
        <f>378362/1000</f>
        <v>378.362</v>
      </c>
      <c r="M23" s="7"/>
      <c r="N23" s="7"/>
      <c r="O23" s="7"/>
      <c r="P23" s="7"/>
      <c r="Q23" s="7"/>
    </row>
    <row r="24" spans="1:17" ht="15" customHeight="1">
      <c r="A24" s="38" t="s">
        <v>13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0">
        <f>378362/1000</f>
        <v>378.362</v>
      </c>
      <c r="M24" s="7"/>
      <c r="N24" s="7"/>
      <c r="O24" s="7"/>
      <c r="P24" s="7"/>
      <c r="Q24" s="7"/>
    </row>
    <row r="25" spans="1:17" ht="16.5">
      <c r="A25" s="44" t="s">
        <v>28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7"/>
      <c r="N25" s="7"/>
      <c r="O25" s="7"/>
      <c r="P25" s="7"/>
      <c r="Q25" s="7"/>
    </row>
    <row r="26" spans="1:17" ht="90">
      <c r="A26" s="11">
        <v>3</v>
      </c>
      <c r="B26" s="12" t="s">
        <v>14</v>
      </c>
      <c r="C26" s="23" t="s">
        <v>32</v>
      </c>
      <c r="D26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(70/1000) * 9798 * 1,2</v>
      </c>
      <c r="E26" s="14">
        <v>0.07</v>
      </c>
      <c r="F26" s="14" t="str">
        <f ca="1">IF(INDIRECT("J"&amp;ROW())="текущие цены",IF(INDIRECT("G"&amp;ROW())="","0","0"),IF(INDIRECT("G"&amp;ROW())="","11757.6","9798"))</f>
        <v>9798</v>
      </c>
      <c r="G26" s="14">
        <v>1.2</v>
      </c>
      <c r="H26" s="14" t="s">
        <v>15</v>
      </c>
      <c r="I26" s="14"/>
      <c r="J26" s="14" t="s">
        <v>7</v>
      </c>
      <c r="K26" s="14" t="s">
        <v>16</v>
      </c>
      <c r="L26" s="15">
        <f ca="1">IF(INDIRECT("J"&amp;ROW())="текущие цены",0/1000,823/1000)</f>
        <v>0.823</v>
      </c>
      <c r="M26" s="7"/>
      <c r="N26" s="7"/>
      <c r="O26" s="7"/>
      <c r="P26" s="7"/>
      <c r="Q26" s="7"/>
    </row>
    <row r="27" spans="1:17" ht="90.75" customHeight="1">
      <c r="A27" s="16">
        <v>4</v>
      </c>
      <c r="B27" s="17" t="s">
        <v>17</v>
      </c>
      <c r="C27" s="25" t="s">
        <v>33</v>
      </c>
      <c r="D27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0,11 * 5684 * 1,2</v>
      </c>
      <c r="E27" s="19">
        <v>0.11</v>
      </c>
      <c r="F27" s="19" t="str">
        <f ca="1">IF(INDIRECT("J"&amp;ROW())="текущие цены",IF(INDIRECT("G"&amp;ROW())="","0","0"),IF(INDIRECT("G"&amp;ROW())="","6820.8","5684"))</f>
        <v>5684</v>
      </c>
      <c r="G27" s="19">
        <v>1.2</v>
      </c>
      <c r="H27" s="19"/>
      <c r="I27" s="19"/>
      <c r="J27" s="19" t="s">
        <v>7</v>
      </c>
      <c r="K27" s="19" t="s">
        <v>18</v>
      </c>
      <c r="L27" s="20">
        <f ca="1">IF(INDIRECT("J"&amp;ROW())="текущие цены",0/1000,750/1000)</f>
        <v>0.75</v>
      </c>
      <c r="M27" s="7"/>
      <c r="N27" s="7"/>
      <c r="O27" s="7"/>
      <c r="P27" s="7"/>
      <c r="Q27" s="7"/>
    </row>
    <row r="28" spans="1:17" ht="15">
      <c r="A28" s="33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5">
        <f>1573/1000</f>
        <v>1.573</v>
      </c>
      <c r="M28" s="7"/>
      <c r="N28" s="7"/>
      <c r="O28" s="7"/>
      <c r="P28" s="7"/>
      <c r="Q28" s="7"/>
    </row>
    <row r="29" spans="1:17" ht="15.75">
      <c r="A29" s="48" t="s">
        <v>19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15"/>
      <c r="M29" s="7"/>
      <c r="N29" s="7"/>
      <c r="O29" s="7"/>
      <c r="P29" s="7"/>
      <c r="Q29" s="7"/>
    </row>
    <row r="30" spans="1:17" ht="15">
      <c r="A30" s="33" t="s">
        <v>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5">
        <f>1573/1000</f>
        <v>1.573</v>
      </c>
      <c r="M30" s="7"/>
      <c r="N30" s="7"/>
      <c r="O30" s="7"/>
      <c r="P30" s="7"/>
      <c r="Q30" s="7"/>
    </row>
    <row r="31" spans="1:17" ht="15">
      <c r="A31" s="33" t="s">
        <v>12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5">
        <f>1573/1000</f>
        <v>1.573</v>
      </c>
      <c r="M31" s="7"/>
      <c r="N31" s="7"/>
      <c r="O31" s="7"/>
      <c r="P31" s="7"/>
      <c r="Q31" s="7"/>
    </row>
    <row r="32" spans="1:17" ht="15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15">
        <f>5914/1000</f>
        <v>5.914</v>
      </c>
      <c r="M32" s="7"/>
      <c r="N32" s="7"/>
      <c r="O32" s="7"/>
      <c r="P32" s="7"/>
      <c r="Q32" s="7"/>
    </row>
    <row r="33" spans="1:17" ht="15" customHeight="1">
      <c r="A33" s="38" t="s">
        <v>21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20">
        <f>5914/1000</f>
        <v>5.914</v>
      </c>
      <c r="M33" s="7"/>
      <c r="N33" s="7"/>
      <c r="O33" s="7"/>
      <c r="P33" s="7"/>
      <c r="Q33" s="7"/>
    </row>
    <row r="34" spans="1:17" ht="15">
      <c r="A34" s="35" t="s">
        <v>36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21">
        <f>103833/1000</f>
        <v>103.833</v>
      </c>
      <c r="M34" s="7"/>
      <c r="N34" s="7"/>
      <c r="O34" s="7"/>
      <c r="P34" s="7"/>
      <c r="Q34" s="7"/>
    </row>
    <row r="35" spans="1:17" ht="15.75">
      <c r="A35" s="36" t="s">
        <v>22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1"/>
      <c r="M35" s="7"/>
      <c r="N35" s="7"/>
      <c r="O35" s="7"/>
      <c r="P35" s="7"/>
      <c r="Q35" s="7"/>
    </row>
    <row r="36" spans="1:17" ht="15">
      <c r="A36" s="35" t="s">
        <v>34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21">
        <f>378362/1000</f>
        <v>378.362</v>
      </c>
      <c r="M36" s="7"/>
      <c r="N36" s="7"/>
      <c r="O36" s="7"/>
      <c r="P36" s="7"/>
      <c r="Q36" s="7"/>
    </row>
    <row r="37" spans="1:17" ht="15">
      <c r="A37" s="35" t="s">
        <v>34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21">
        <f>5914/1000</f>
        <v>5.914</v>
      </c>
      <c r="M37" s="7"/>
      <c r="N37" s="7"/>
      <c r="O37" s="7"/>
      <c r="P37" s="7"/>
      <c r="Q37" s="7"/>
    </row>
    <row r="38" spans="1:17" ht="15">
      <c r="A38" s="35" t="s">
        <v>12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21">
        <f>384276/1000</f>
        <v>384.276</v>
      </c>
      <c r="M38" s="7"/>
      <c r="N38" s="7"/>
      <c r="O38" s="7"/>
      <c r="P38" s="7"/>
      <c r="Q38" s="7"/>
    </row>
    <row r="39" spans="1:17" ht="15" customHeight="1">
      <c r="A39" s="35" t="s">
        <v>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1">
        <f>69170/1000</f>
        <v>69.17</v>
      </c>
      <c r="M39" s="7"/>
      <c r="N39" s="7"/>
      <c r="O39" s="7"/>
      <c r="P39" s="7"/>
      <c r="Q39" s="7"/>
    </row>
    <row r="40" spans="1:17" ht="15">
      <c r="A40" s="36" t="s">
        <v>24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1">
        <f>453446/1000</f>
        <v>453.446</v>
      </c>
      <c r="M40" s="7"/>
      <c r="N40" s="7"/>
      <c r="O40" s="7"/>
      <c r="P40" s="7"/>
      <c r="Q40" s="7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9"/>
      <c r="O41" s="9"/>
      <c r="P41" s="9"/>
      <c r="Q41" s="9"/>
    </row>
    <row r="42" spans="2:12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1" t="s">
        <v>1</v>
      </c>
      <c r="B43" s="2"/>
      <c r="C43" s="22" t="s">
        <v>37</v>
      </c>
      <c r="D43" s="2"/>
      <c r="E43" s="2"/>
      <c r="F43" s="2"/>
      <c r="G43" s="2"/>
      <c r="H43" s="2"/>
      <c r="I43" s="2"/>
      <c r="J43" s="2"/>
      <c r="K43" s="2"/>
      <c r="L43" s="2"/>
    </row>
    <row r="45" spans="1:12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</sheetData>
  <sheetProtection/>
  <mergeCells count="33">
    <mergeCell ref="A11:L11"/>
    <mergeCell ref="B1:L1"/>
    <mergeCell ref="B2:L2"/>
    <mergeCell ref="B3:L3"/>
    <mergeCell ref="B4:L4"/>
    <mergeCell ref="B5:L5"/>
    <mergeCell ref="B6:L6"/>
    <mergeCell ref="A45:L45"/>
    <mergeCell ref="A8:L8"/>
    <mergeCell ref="A9:L9"/>
    <mergeCell ref="A7:D7"/>
    <mergeCell ref="A15:L15"/>
    <mergeCell ref="A16:L16"/>
    <mergeCell ref="A31:K31"/>
    <mergeCell ref="A19:K19"/>
    <mergeCell ref="A20:K20"/>
    <mergeCell ref="A21:K21"/>
    <mergeCell ref="A22:K22"/>
    <mergeCell ref="A23:K23"/>
    <mergeCell ref="A24:K24"/>
    <mergeCell ref="A25:L25"/>
    <mergeCell ref="A28:K28"/>
    <mergeCell ref="A29:K29"/>
    <mergeCell ref="A30:K30"/>
    <mergeCell ref="A37:K37"/>
    <mergeCell ref="A38:K38"/>
    <mergeCell ref="A39:K39"/>
    <mergeCell ref="A40:K40"/>
    <mergeCell ref="A32:K32"/>
    <mergeCell ref="A33:K33"/>
    <mergeCell ref="A34:K34"/>
    <mergeCell ref="A35:K35"/>
    <mergeCell ref="A36:K36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98" r:id="rId3"/>
  <headerFooter alignWithMargins="0">
    <oddHeader>&amp;LГРАНД-Смета</oddHeader>
    <oddFooter>&amp;C&amp;P&amp;R&amp;P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2015-05-28T05:09:52Z</cp:lastPrinted>
  <dcterms:created xsi:type="dcterms:W3CDTF">2007-02-21T08:42:24Z</dcterms:created>
  <dcterms:modified xsi:type="dcterms:W3CDTF">2015-05-28T12:38:30Z</dcterms:modified>
  <cp:category/>
  <cp:version/>
  <cp:contentType/>
  <cp:contentStatus/>
</cp:coreProperties>
</file>