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данные'!$13:$13</definedName>
    <definedName name="_xlnm.Print_Area" localSheetId="0">'Мои данные'!$A$1:$N$32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</authors>
  <commentList>
    <comment ref="C35" authorId="0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0" authorId="1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3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3" authorId="1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3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32" authorId="1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24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24" authorId="1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3" authorId="1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3" authorId="1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3" authorId="1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3" authorId="1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3" authorId="1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3" authorId="1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3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3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3" authorId="1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</commentList>
</comments>
</file>

<file path=xl/sharedStrings.xml><?xml version="1.0" encoding="utf-8"?>
<sst xmlns="http://schemas.openxmlformats.org/spreadsheetml/2006/main" count="52" uniqueCount="46">
  <si>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</si>
  <si>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</si>
  <si>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</si>
  <si>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</si>
  <si>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</si>
  <si>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Водоснабжение</t>
  </si>
  <si>
    <t>цены 2001</t>
  </si>
  <si>
    <t>объект</t>
  </si>
  <si>
    <t xml:space="preserve">  Итого по разделу 1 Водоснабжение</t>
  </si>
  <si>
    <t>Раздел 2. Водоотведение</t>
  </si>
  <si>
    <t xml:space="preserve">  Итого по разделу 2 Водоотведение</t>
  </si>
  <si>
    <t>Раздел 3. Инженерно-геодезические изыскания</t>
  </si>
  <si>
    <t>20/1000</t>
  </si>
  <si>
    <t>км</t>
  </si>
  <si>
    <t xml:space="preserve">  Итого по разделу 3 Инженерно-геодезические изыскания</t>
  </si>
  <si>
    <t>Итоги по смете:</t>
  </si>
  <si>
    <t xml:space="preserve">  НДС 18%</t>
  </si>
  <si>
    <t xml:space="preserve">  ВСЕГО по смете</t>
  </si>
  <si>
    <t>0,4</t>
  </si>
  <si>
    <t>п.2.1 Привязка к типовому проекту К=0.4;</t>
  </si>
  <si>
    <t>0,6</t>
  </si>
  <si>
    <t>п.2.1Рабочая документация К=0.6;</t>
  </si>
  <si>
    <t>УБЦ2 табл.4 п.3.Расходы по внутреннему транспорту при расстоянии от базы до участка изысканий 10-15 км. при сметной ст-ти полевых изыск. работ до 75 тыс. руб. К=13.75%;</t>
  </si>
  <si>
    <t>(12000*1+136*5)*0,4</t>
  </si>
  <si>
    <t>Городской водопровод, сооружаемый открытым способом диаметром до 315 мм, протяженность от 100 до 1000 м
(м)</t>
  </si>
  <si>
    <t>Канализация (бытовая, дождевая, общесплавная), сооружаемая открытым способом, диаметр до 300 мм, протяженность от 100 до 500 м
(м)</t>
  </si>
  <si>
    <t>Инженерно-геодезические изыскания трасс магистральных трубопроводов: 2 категории сложности - камеральные работы
(км)</t>
  </si>
  <si>
    <t>Инженерно-геодезические изыскания трасс магистральных трубопроводов: 2 категории сложности - полевые работы
(км)</t>
  </si>
  <si>
    <r>
      <t xml:space="preserve">УБЦ  табл.13 п.1-2-2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</si>
  <si>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табл.13 п.1-2-1
</t>
    </r>
    <r>
      <rPr>
        <i/>
        <sz val="9"/>
        <rFont val="Arial"/>
        <family val="2"/>
      </rPr>
      <t>"Инж.-геодез. изыск.(2004 г.)"
УБЦ2 табл.4 п.3.Расходы по внутреннему транспорту при расстоянии от базы до участка изысканий 10-15 км. при сметной ст-ти полевых изыск. работ до 75 тыс. руб. К=13.75%</t>
    </r>
  </si>
  <si>
    <t xml:space="preserve">  Итого Перевод в текущие цены на 1 мая 2015г. (Инф.сб.УЦИС КО выпуск № 2 (135)) 3,73</t>
  </si>
  <si>
    <t xml:space="preserve">  Итого Перевод в текущие цены на 1 мая  2015г. (Инф.сб.УЦИС КО выпуск № 2 (135)) 3,79</t>
  </si>
  <si>
    <t>Итого затраты по разделам (1-3)</t>
  </si>
  <si>
    <t>33000*1*0,4+128*15*0,4</t>
  </si>
  <si>
    <r>
      <t xml:space="preserve">СБЦ  табл.7 п.1
</t>
    </r>
    <r>
      <rPr>
        <i/>
        <sz val="9"/>
        <rFont val="Arial"/>
        <family val="2"/>
      </rPr>
      <t xml:space="preserve"> Городские инж. сооружения и коммуникации (2008г.)
для параметра А: Привязка к типовому проекту К=0.4;
для параметра Б: Привязка к типовому проекту К=0.4</t>
    </r>
  </si>
  <si>
    <r>
      <t xml:space="preserve">СБЦ  табл.6 п.1
</t>
    </r>
    <r>
      <rPr>
        <i/>
        <sz val="9"/>
        <rFont val="Arial"/>
        <family val="2"/>
      </rPr>
      <t xml:space="preserve"> Городские инж. сооружения и коммуникации (2008г.)
для параметра А: Привязка к типовому проекту К=0.4;
для параметра Б: Привязка к типовому проекту К=0.4</t>
    </r>
  </si>
  <si>
    <t>Составил: ___________________________Е.А. Миронова</t>
  </si>
  <si>
    <t>(должность, подпись, расшифровка)</t>
  </si>
  <si>
    <t xml:space="preserve">СМЕТА </t>
  </si>
  <si>
    <t>на проектно-изыскательские  работы</t>
  </si>
  <si>
    <t>Приложение № 1 к закупочной документации</t>
  </si>
  <si>
    <t>УТВЕРЖДАЮ:</t>
  </si>
  <si>
    <t>И.о. генерального директоора</t>
  </si>
  <si>
    <t>ГП "Калугаоблводоканал"</t>
  </si>
  <si>
    <t>_____________________Грошев А.В.</t>
  </si>
  <si>
    <t>Выполнение проектно-изыскательских работ для проектирования сетей водоснабжения и водоотведения по объекту: «Строящийся многоквартирный жилой дом 4-5 этажей с встроенными, встроено-построенными в нижние этажи объектами торговли, бытового обслуживания, расположенный по адресу: г. Калуга, пер. Паровозный, р-н д. 6.»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</si>
</sst>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8" fillId="32" borderId="0" applyNumberFormat="0" applyBorder="0" applyAlignment="0" applyProtection="0"/>
    <xf numFmtId="0" fontId="5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87" applyFont="1" applyBorder="1">
      <alignment horizontal="center"/>
      <protection/>
    </xf>
    <xf numFmtId="0" fontId="7" fillId="0" borderId="0" xfId="87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90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11" xfId="66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7" fillId="0" borderId="1" xfId="54" applyNumberFormat="1" applyFont="1" applyBorder="1" applyAlignment="1">
      <alignment horizontal="right" vertical="top" wrapText="1"/>
      <protection/>
    </xf>
    <xf numFmtId="164" fontId="8" fillId="0" borderId="1" xfId="54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right" vertical="top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" xfId="54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7" fillId="0" borderId="0" xfId="87" applyFont="1" applyBorder="1" applyAlignment="1">
      <alignment horizontal="right" wrapText="1"/>
      <protection/>
    </xf>
    <xf numFmtId="0" fontId="7" fillId="0" borderId="0" xfId="87" applyFont="1" applyBorder="1" applyAlignment="1">
      <alignment horizontal="right" vertical="top" wrapText="1"/>
      <protection/>
    </xf>
    <xf numFmtId="0" fontId="9" fillId="0" borderId="0" xfId="87" applyFont="1" applyBorder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87" applyNumberFormat="1" applyFont="1" applyBorder="1" applyAlignment="1">
      <alignment horizontal="center" vertical="top" wrapText="1"/>
      <protection/>
    </xf>
    <xf numFmtId="0" fontId="8" fillId="0" borderId="0" xfId="87" applyFont="1" applyBorder="1" applyAlignment="1">
      <alignment horizontal="center" vertical="top" wrapText="1"/>
      <protection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8" fillId="0" borderId="1" xfId="54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едРесурсов" xfId="43"/>
    <cellStyle name="ВедРесурсовАкт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БИМ 2" xfId="57"/>
    <cellStyle name="ИтогоАктРесМет" xfId="58"/>
    <cellStyle name="ИтогоАктРесМет 2" xfId="59"/>
    <cellStyle name="ИтогоБазЦ" xfId="60"/>
    <cellStyle name="ИтогоБИМ" xfId="61"/>
    <cellStyle name="ИтогоБИМ 2" xfId="62"/>
    <cellStyle name="ИтогоРесМет" xfId="63"/>
    <cellStyle name="ИтогоРесМет 2" xfId="64"/>
    <cellStyle name="Контрольная ячейка" xfId="65"/>
    <cellStyle name="ЛокСмета" xfId="66"/>
    <cellStyle name="ЛокСмМТСН" xfId="67"/>
    <cellStyle name="ЛокСмМТСН 2" xfId="68"/>
    <cellStyle name="М29" xfId="69"/>
    <cellStyle name="М29 2" xfId="70"/>
    <cellStyle name="Название" xfId="71"/>
    <cellStyle name="Нейтральный" xfId="72"/>
    <cellStyle name="ОбСмета" xfId="73"/>
    <cellStyle name="ОбСмета 2" xfId="74"/>
    <cellStyle name="Параметр" xfId="75"/>
    <cellStyle name="ПеременныеСметы" xfId="76"/>
    <cellStyle name="Плохой" xfId="77"/>
    <cellStyle name="Пояснение" xfId="78"/>
    <cellStyle name="Примечание" xfId="79"/>
    <cellStyle name="Percent" xfId="80"/>
    <cellStyle name="РесСмета" xfId="81"/>
    <cellStyle name="СводкаСтоимРаб" xfId="82"/>
    <cellStyle name="СводРасч" xfId="83"/>
    <cellStyle name="СводРасч 2" xfId="84"/>
    <cellStyle name="Связанная ячейка" xfId="85"/>
    <cellStyle name="Текст предупреждения" xfId="86"/>
    <cellStyle name="Титул" xfId="87"/>
    <cellStyle name="Comma" xfId="88"/>
    <cellStyle name="Comma [0]" xfId="89"/>
    <cellStyle name="Хвост" xfId="90"/>
    <cellStyle name="Хороший" xfId="91"/>
    <cellStyle name="Экспертиза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11</xdr:row>
      <xdr:rowOff>847725</xdr:rowOff>
    </xdr:from>
    <xdr:to>
      <xdr:col>1</xdr:col>
      <xdr:colOff>2171700</xdr:colOff>
      <xdr:row>11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571875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37"/>
  <sheetViews>
    <sheetView showGridLines="0" tabSelected="1" view="pageBreakPreview" zoomScaleNormal="120" zoomScaleSheetLayoutView="100" zoomScalePageLayoutView="0" workbookViewId="0" topLeftCell="A1">
      <selection activeCell="A7" sqref="A7:N7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16.87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3.125" style="1" customWidth="1"/>
    <col min="15" max="24" width="9.125" style="1" customWidth="1"/>
    <col min="25" max="25" width="56.00390625" style="10" customWidth="1"/>
    <col min="26" max="16384" width="9.125" style="1" customWidth="1"/>
  </cols>
  <sheetData>
    <row r="1" spans="1:14" ht="12.7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6.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36" customHeight="1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.75">
      <c r="A6" s="40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5" ht="57" customHeight="1">
      <c r="A10" s="42" t="s">
        <v>45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Y10" s="30"/>
    </row>
    <row r="11" spans="1:14" ht="12.7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s="6" customFormat="1" ht="100.5" customHeight="1">
      <c r="A12" s="5" t="s">
        <v>0</v>
      </c>
      <c r="B12" s="5" t="s">
        <v>1</v>
      </c>
      <c r="C12" s="5" t="s">
        <v>2</v>
      </c>
      <c r="D12" s="5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4</v>
      </c>
    </row>
    <row r="13" spans="1:14" ht="12.75">
      <c r="A13" s="11">
        <v>1</v>
      </c>
      <c r="B13" s="11">
        <v>2</v>
      </c>
      <c r="C13" s="11">
        <v>3</v>
      </c>
      <c r="D13" s="11">
        <v>4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v>5</v>
      </c>
    </row>
    <row r="14" spans="1:25" s="7" customFormat="1" ht="15" customHeight="1">
      <c r="A14" s="44" t="s">
        <v>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Y14" s="28"/>
    </row>
    <row r="15" spans="1:25" s="8" customFormat="1" ht="89.25">
      <c r="A15" s="12">
        <v>1</v>
      </c>
      <c r="B15" s="13" t="s">
        <v>24</v>
      </c>
      <c r="C15" s="25" t="s">
        <v>35</v>
      </c>
      <c r="D15" s="14" t="s">
        <v>23</v>
      </c>
      <c r="E15" s="15">
        <f>IF(1="","0",1)</f>
        <v>1</v>
      </c>
      <c r="F15" s="15" t="str">
        <f ca="1">IF(INDIRECT("J"&amp;ROW())="текущие цены",IF(INDIRECT("G"&amp;ROW())="","0","0"),IF(INDIRECT("G"&amp;ROW())="","4800","12000"))</f>
        <v>12000</v>
      </c>
      <c r="G15" s="15" t="s">
        <v>18</v>
      </c>
      <c r="H15" s="15"/>
      <c r="I15" s="15"/>
      <c r="J15" s="15" t="s">
        <v>6</v>
      </c>
      <c r="K15" s="15" t="s">
        <v>19</v>
      </c>
      <c r="L15" s="15">
        <v>1</v>
      </c>
      <c r="M15" s="15" t="s">
        <v>7</v>
      </c>
      <c r="N15" s="16">
        <v>5.072</v>
      </c>
      <c r="O15" s="7"/>
      <c r="P15" s="7"/>
      <c r="Q15" s="7"/>
      <c r="R15" s="7"/>
      <c r="S15" s="7"/>
      <c r="Y15" s="7"/>
    </row>
    <row r="16" spans="1:25" ht="12.75" customHeight="1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2">
        <f>18918.56/1000</f>
        <v>18.918560000000003</v>
      </c>
      <c r="O16" s="7"/>
      <c r="P16" s="7"/>
      <c r="Q16" s="7"/>
      <c r="R16" s="7"/>
      <c r="S16" s="7"/>
      <c r="Y16" s="30"/>
    </row>
    <row r="17" spans="1:25" ht="15" customHeight="1">
      <c r="A17" s="44" t="s">
        <v>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7"/>
      <c r="P17" s="7"/>
      <c r="Q17" s="7"/>
      <c r="R17" s="7"/>
      <c r="S17" s="7"/>
      <c r="Y17" s="31"/>
    </row>
    <row r="18" spans="1:19" ht="89.25">
      <c r="A18" s="12">
        <v>2</v>
      </c>
      <c r="B18" s="13" t="s">
        <v>25</v>
      </c>
      <c r="C18" s="25" t="s">
        <v>34</v>
      </c>
      <c r="D18" s="14" t="s">
        <v>33</v>
      </c>
      <c r="E18" s="15">
        <f>IF(1="","0",1)</f>
        <v>1</v>
      </c>
      <c r="F18" s="15" t="str">
        <f ca="1">IF(INDIRECT("J"&amp;ROW())="текущие цены",IF(INDIRECT("G"&amp;ROW())="","0","0"),IF(INDIRECT("G"&amp;ROW())="","19800","33000"))</f>
        <v>33000</v>
      </c>
      <c r="G18" s="15" t="s">
        <v>20</v>
      </c>
      <c r="H18" s="15"/>
      <c r="I18" s="15"/>
      <c r="J18" s="15" t="s">
        <v>6</v>
      </c>
      <c r="K18" s="15" t="s">
        <v>21</v>
      </c>
      <c r="L18" s="15">
        <v>2</v>
      </c>
      <c r="M18" s="15" t="s">
        <v>7</v>
      </c>
      <c r="N18" s="16">
        <v>20.673000000000002</v>
      </c>
      <c r="O18" s="7"/>
      <c r="P18" s="7"/>
      <c r="Q18" s="7"/>
      <c r="R18" s="7"/>
      <c r="S18" s="7"/>
    </row>
    <row r="19" spans="1:25" ht="12.75" customHeight="1">
      <c r="A19" s="33" t="s">
        <v>10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2">
        <f>77110.29/1000</f>
        <v>77.11028999999999</v>
      </c>
      <c r="O19" s="7"/>
      <c r="P19" s="7"/>
      <c r="Q19" s="7"/>
      <c r="R19" s="7"/>
      <c r="S19" s="7"/>
      <c r="Y19" s="30"/>
    </row>
    <row r="20" spans="1:25" ht="15" customHeight="1">
      <c r="A20" s="44" t="s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7"/>
      <c r="P20" s="7"/>
      <c r="Q20" s="7"/>
      <c r="R20" s="7"/>
      <c r="S20" s="7"/>
      <c r="Y20" s="31"/>
    </row>
    <row r="21" spans="1:19" ht="63.75">
      <c r="A21" s="12">
        <v>3</v>
      </c>
      <c r="B21" s="13" t="s">
        <v>26</v>
      </c>
      <c r="C21" s="25" t="s">
        <v>28</v>
      </c>
      <c r="D21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(20/1000) * 5327 </v>
      </c>
      <c r="E21" s="15">
        <f>IF(0.02="","0",0.02)</f>
        <v>0.02</v>
      </c>
      <c r="F21" s="15" t="str">
        <f ca="1">IF(INDIRECT("J"&amp;ROW())="текущие цены",IF(INDIRECT("G"&amp;ROW())="","0","0"),IF(INDIRECT("G"&amp;ROW())="","5327","5327"))</f>
        <v>5327</v>
      </c>
      <c r="G21" s="15"/>
      <c r="H21" s="15" t="s">
        <v>12</v>
      </c>
      <c r="I21" s="15"/>
      <c r="J21" s="15" t="s">
        <v>6</v>
      </c>
      <c r="K21" s="15"/>
      <c r="L21" s="15">
        <v>3</v>
      </c>
      <c r="M21" s="15" t="s">
        <v>13</v>
      </c>
      <c r="N21" s="16">
        <f ca="1">IF(INDIRECT("J"&amp;ROW())="текущие цены",0/1000,106.54/1000)</f>
        <v>0.10654000000000001</v>
      </c>
      <c r="O21" s="7"/>
      <c r="P21" s="7"/>
      <c r="Q21" s="7"/>
      <c r="R21" s="7"/>
      <c r="S21" s="7"/>
    </row>
    <row r="22" spans="1:19" ht="102">
      <c r="A22" s="17">
        <v>4</v>
      </c>
      <c r="B22" s="18" t="s">
        <v>27</v>
      </c>
      <c r="C22" s="26" t="s">
        <v>29</v>
      </c>
      <c r="D22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(20/1000) * 12076 * 11375</v>
      </c>
      <c r="E22" s="20">
        <f>IF(0.02="","0",0.02)</f>
        <v>0.02</v>
      </c>
      <c r="F22" s="20" t="str">
        <f ca="1">IF(INDIRECT("J"&amp;ROW())="текущие цены",IF(INDIRECT("G"&amp;ROW())="","0","0"),IF(INDIRECT("G"&amp;ROW())="","13736.45","12076"))</f>
        <v>12076</v>
      </c>
      <c r="G22" s="27">
        <v>11375</v>
      </c>
      <c r="H22" s="20" t="s">
        <v>12</v>
      </c>
      <c r="I22" s="20"/>
      <c r="J22" s="20" t="s">
        <v>6</v>
      </c>
      <c r="K22" s="20" t="s">
        <v>22</v>
      </c>
      <c r="L22" s="20">
        <v>3</v>
      </c>
      <c r="M22" s="20" t="s">
        <v>13</v>
      </c>
      <c r="N22" s="21">
        <f ca="1">IF(INDIRECT("J"&amp;ROW())="текущие цены",0/1000,274.73/1000)</f>
        <v>0.27473000000000003</v>
      </c>
      <c r="O22" s="7"/>
      <c r="P22" s="7"/>
      <c r="Q22" s="7"/>
      <c r="R22" s="7"/>
      <c r="S22" s="7"/>
    </row>
    <row r="23" spans="1:25" ht="12.75" customHeight="1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2">
        <f>1445.01/1000</f>
        <v>1.44501</v>
      </c>
      <c r="O23" s="7"/>
      <c r="P23" s="7"/>
      <c r="Q23" s="7"/>
      <c r="R23" s="7"/>
      <c r="S23" s="7"/>
      <c r="Y23" s="30"/>
    </row>
    <row r="24" spans="1:25" ht="12.75" customHeight="1">
      <c r="A24" s="35" t="s">
        <v>32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3">
        <f>26126.27/1000</f>
        <v>26.12627</v>
      </c>
      <c r="O24" s="7"/>
      <c r="P24" s="7"/>
      <c r="Q24" s="7"/>
      <c r="R24" s="7"/>
      <c r="S24" s="7"/>
      <c r="Y24" s="29"/>
    </row>
    <row r="25" spans="1:25" ht="12.75" customHeight="1" outlineLevel="1">
      <c r="A25" s="50" t="s">
        <v>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24"/>
      <c r="O25" s="7"/>
      <c r="P25" s="7"/>
      <c r="Q25" s="7"/>
      <c r="R25" s="7"/>
      <c r="S25" s="7"/>
      <c r="Y25" s="30"/>
    </row>
    <row r="26" spans="1:25" ht="12.75" outlineLevel="1">
      <c r="A26" s="35" t="s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3">
        <f>96028.85/1000</f>
        <v>96.02885</v>
      </c>
      <c r="O26" s="7"/>
      <c r="P26" s="7"/>
      <c r="Q26" s="7"/>
      <c r="R26" s="7"/>
      <c r="S26" s="7"/>
      <c r="Y26" s="29"/>
    </row>
    <row r="27" spans="1:25" ht="12.75" outlineLevel="1">
      <c r="A27" s="35" t="s">
        <v>31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3">
        <f>1445.01/1000</f>
        <v>1.44501</v>
      </c>
      <c r="O27" s="7"/>
      <c r="P27" s="7"/>
      <c r="Q27" s="7"/>
      <c r="R27" s="7"/>
      <c r="S27" s="7"/>
      <c r="Y27" s="29"/>
    </row>
    <row r="28" spans="1:25" ht="12.75" customHeight="1" outlineLevel="1">
      <c r="A28" s="35" t="s">
        <v>16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3">
        <f>17545.29/1000</f>
        <v>17.54529</v>
      </c>
      <c r="O28" s="7"/>
      <c r="P28" s="7"/>
      <c r="Q28" s="7"/>
      <c r="R28" s="7"/>
      <c r="S28" s="7"/>
      <c r="Y28" s="29"/>
    </row>
    <row r="29" spans="1:25" ht="12.75" customHeight="1">
      <c r="A29" s="50" t="s">
        <v>17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24">
        <f>115019.15/1000</f>
        <v>115.01915</v>
      </c>
      <c r="O29" s="7"/>
      <c r="P29" s="7"/>
      <c r="Q29" s="7"/>
      <c r="R29" s="7"/>
      <c r="S29" s="7"/>
      <c r="Y29" s="30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8"/>
      <c r="P30" s="8"/>
      <c r="Q30" s="8"/>
      <c r="R30" s="8"/>
      <c r="S30" s="8"/>
    </row>
    <row r="31" spans="1:17" ht="12.75">
      <c r="A31" s="47" t="s">
        <v>36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2"/>
      <c r="O31" s="32"/>
      <c r="P31" s="32"/>
      <c r="Q31" s="32"/>
    </row>
    <row r="32" spans="1:17" ht="12.75">
      <c r="A32" s="49" t="s">
        <v>37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2"/>
      <c r="O32" s="32"/>
      <c r="P32" s="32"/>
      <c r="Q32" s="3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2.75"/>
    <row r="37" spans="1:14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</sheetData>
  <sheetProtection/>
  <mergeCells count="23">
    <mergeCell ref="A37:N37"/>
    <mergeCell ref="A6:N6"/>
    <mergeCell ref="A7:N7"/>
    <mergeCell ref="A10:N10"/>
    <mergeCell ref="A14:N14"/>
    <mergeCell ref="A16:M16"/>
    <mergeCell ref="A31:M31"/>
    <mergeCell ref="A32:M32"/>
    <mergeCell ref="A26:M26"/>
    <mergeCell ref="A27:M27"/>
    <mergeCell ref="A28:M28"/>
    <mergeCell ref="A29:M29"/>
    <mergeCell ref="A25:M25"/>
    <mergeCell ref="A17:N17"/>
    <mergeCell ref="A19:M19"/>
    <mergeCell ref="A20:N20"/>
    <mergeCell ref="A23:M23"/>
    <mergeCell ref="A24:M24"/>
    <mergeCell ref="A1:N1"/>
    <mergeCell ref="A2:N2"/>
    <mergeCell ref="A3:N3"/>
    <mergeCell ref="A4:N4"/>
    <mergeCell ref="A5:N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portrait" paperSize="9" scale="93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e.plahova</cp:lastModifiedBy>
  <cp:lastPrinted>2009-09-21T09:31:36Z</cp:lastPrinted>
  <dcterms:created xsi:type="dcterms:W3CDTF">2007-02-21T08:42:24Z</dcterms:created>
  <dcterms:modified xsi:type="dcterms:W3CDTF">2016-04-27T07:04:32Z</dcterms:modified>
  <cp:category/>
  <cp:version/>
  <cp:contentType/>
  <cp:contentStatus/>
</cp:coreProperties>
</file>